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9255" windowHeight="9150" activeTab="2"/>
  </bookViews>
  <sheets>
    <sheet name="Инструкция" sheetId="1" r:id="rId1"/>
    <sheet name="Таблица достижений руководителя" sheetId="3" r:id="rId2"/>
    <sheet name="Муниципальный свод" sheetId="2" r:id="rId3"/>
  </sheets>
  <definedNames>
    <definedName name="_GoBack" localSheetId="2">'Муниципальный свод'!$B$154</definedName>
    <definedName name="Google_Sheet_Link_870354071_677230096" hidden="1">_GoBack</definedName>
  </definedNames>
  <calcPr calcId="144525"/>
</workbook>
</file>

<file path=xl/calcChain.xml><?xml version="1.0" encoding="utf-8"?>
<calcChain xmlns="http://schemas.openxmlformats.org/spreadsheetml/2006/main">
  <c r="F8" i="2" l="1"/>
  <c r="H8" i="2"/>
  <c r="J8" i="2"/>
  <c r="L8" i="2"/>
  <c r="D10" i="2"/>
  <c r="F10" i="2"/>
  <c r="H10" i="2"/>
  <c r="J10" i="2"/>
  <c r="L10" i="2"/>
  <c r="D11" i="2"/>
  <c r="F11" i="2"/>
  <c r="H11" i="2"/>
  <c r="J11" i="2"/>
  <c r="L11" i="2"/>
  <c r="D12" i="2"/>
  <c r="F12" i="2"/>
  <c r="H12" i="2"/>
  <c r="J12" i="2"/>
  <c r="L12" i="2"/>
  <c r="F13" i="2"/>
  <c r="H13" i="2"/>
  <c r="J13" i="2"/>
  <c r="L13" i="2"/>
  <c r="H14" i="2"/>
  <c r="J14" i="2"/>
  <c r="L14" i="2"/>
  <c r="F15" i="2"/>
  <c r="J15" i="2"/>
  <c r="L15" i="2"/>
  <c r="H18" i="2"/>
  <c r="J18" i="2"/>
  <c r="L18" i="2"/>
  <c r="H19" i="2"/>
  <c r="J19" i="2"/>
  <c r="L19" i="2"/>
  <c r="H20" i="2"/>
  <c r="J20" i="2"/>
  <c r="L20" i="2"/>
  <c r="D21" i="2"/>
  <c r="H21" i="2"/>
  <c r="J21" i="2"/>
  <c r="L21" i="2"/>
  <c r="F22" i="2"/>
  <c r="H22" i="2"/>
  <c r="J22" i="2"/>
  <c r="L22" i="2"/>
  <c r="D23" i="2"/>
  <c r="F23" i="2"/>
  <c r="H23" i="2"/>
  <c r="J23" i="2"/>
  <c r="L23" i="2"/>
  <c r="C25" i="2"/>
  <c r="D25" i="2" s="1"/>
  <c r="G25" i="2"/>
  <c r="H25" i="2" s="1"/>
  <c r="I25" i="2"/>
  <c r="J25" i="2" s="1"/>
  <c r="K25" i="2"/>
  <c r="L25" i="2" s="1"/>
  <c r="C28" i="2"/>
  <c r="D28" i="2" s="1"/>
  <c r="G28" i="2"/>
  <c r="H28" i="2" s="1"/>
  <c r="J28" i="2"/>
  <c r="K28" i="2"/>
  <c r="L28" i="2"/>
  <c r="H31" i="2"/>
  <c r="L31" i="2"/>
  <c r="C32" i="2"/>
  <c r="D32" i="2"/>
  <c r="E32" i="2"/>
  <c r="F32" i="2"/>
  <c r="G32" i="2"/>
  <c r="H32" i="2"/>
  <c r="I32" i="2"/>
  <c r="J32" i="2"/>
  <c r="K32" i="2"/>
  <c r="L32" i="2"/>
  <c r="D35" i="2"/>
  <c r="H35" i="2"/>
  <c r="J35" i="2"/>
  <c r="L35" i="2"/>
  <c r="D37" i="2"/>
  <c r="F37" i="2"/>
  <c r="E36" i="2" s="1"/>
  <c r="H37" i="2"/>
  <c r="J37" i="2"/>
  <c r="L37" i="2"/>
  <c r="D38" i="2"/>
  <c r="H38" i="2"/>
  <c r="J38" i="2"/>
  <c r="L38" i="2"/>
  <c r="D39" i="2"/>
  <c r="H39" i="2"/>
  <c r="J39" i="2"/>
  <c r="L39" i="2"/>
  <c r="D42" i="2"/>
  <c r="H42" i="2"/>
  <c r="J42" i="2"/>
  <c r="L42" i="2"/>
  <c r="D43" i="2"/>
  <c r="H43" i="2"/>
  <c r="J43" i="2"/>
  <c r="L43" i="2"/>
  <c r="D44" i="2"/>
  <c r="H44" i="2"/>
  <c r="J44" i="2"/>
  <c r="L44" i="2"/>
  <c r="D45" i="2"/>
  <c r="H45" i="2"/>
  <c r="J45" i="2"/>
  <c r="L45" i="2"/>
  <c r="D46" i="2"/>
  <c r="H46" i="2"/>
  <c r="J46" i="2"/>
  <c r="L46" i="2"/>
  <c r="D47" i="2"/>
  <c r="H47" i="2"/>
  <c r="J47" i="2"/>
  <c r="L47" i="2"/>
  <c r="D48" i="2"/>
  <c r="H48" i="2"/>
  <c r="J48" i="2"/>
  <c r="L48" i="2"/>
  <c r="D49" i="2"/>
  <c r="H49" i="2"/>
  <c r="J49" i="2"/>
  <c r="L49" i="2"/>
  <c r="D50" i="2"/>
  <c r="H50" i="2"/>
  <c r="J50" i="2"/>
  <c r="L50" i="2"/>
  <c r="D51" i="2"/>
  <c r="H51" i="2"/>
  <c r="J51" i="2"/>
  <c r="L51" i="2"/>
  <c r="D52" i="2"/>
  <c r="H52" i="2"/>
  <c r="J52" i="2"/>
  <c r="L52" i="2"/>
  <c r="D53" i="2"/>
  <c r="H53" i="2"/>
  <c r="J53" i="2"/>
  <c r="L53" i="2"/>
  <c r="D54" i="2"/>
  <c r="H54" i="2"/>
  <c r="J54" i="2"/>
  <c r="L54" i="2"/>
  <c r="D55" i="2"/>
  <c r="H55" i="2"/>
  <c r="J55" i="2"/>
  <c r="L55" i="2"/>
  <c r="D56" i="2"/>
  <c r="H56" i="2"/>
  <c r="J56" i="2"/>
  <c r="L56" i="2"/>
  <c r="D57" i="2"/>
  <c r="H57" i="2"/>
  <c r="J57" i="2"/>
  <c r="L57" i="2"/>
  <c r="C58" i="2"/>
  <c r="D58" i="2" s="1"/>
  <c r="F58" i="2"/>
  <c r="I58" i="2"/>
  <c r="J58" i="2"/>
  <c r="K58" i="2"/>
  <c r="L58" i="2"/>
  <c r="L64" i="2" s="1"/>
  <c r="C61" i="2"/>
  <c r="D61" i="2"/>
  <c r="F61" i="2"/>
  <c r="H61" i="2"/>
  <c r="H64" i="2" s="1"/>
  <c r="I61" i="2"/>
  <c r="J61" i="2"/>
  <c r="K61" i="2"/>
  <c r="L61" i="2"/>
  <c r="F64" i="2"/>
  <c r="J64" i="2"/>
  <c r="D67" i="2"/>
  <c r="F67" i="2"/>
  <c r="E66" i="2" s="1"/>
  <c r="H67" i="2"/>
  <c r="J67" i="2"/>
  <c r="L67" i="2"/>
  <c r="D68" i="2"/>
  <c r="H68" i="2"/>
  <c r="J68" i="2"/>
  <c r="L68" i="2"/>
  <c r="D69" i="2"/>
  <c r="F69" i="2"/>
  <c r="H69" i="2"/>
  <c r="J69" i="2"/>
  <c r="L69" i="2"/>
  <c r="D70" i="2"/>
  <c r="H70" i="2"/>
  <c r="J70" i="2"/>
  <c r="L70" i="2"/>
  <c r="D71" i="2"/>
  <c r="H71" i="2"/>
  <c r="J71" i="2"/>
  <c r="L71" i="2"/>
  <c r="D72" i="2"/>
  <c r="H72" i="2"/>
  <c r="J72" i="2"/>
  <c r="L72" i="2"/>
  <c r="F73" i="2"/>
  <c r="D75" i="2"/>
  <c r="H75" i="2"/>
  <c r="J75" i="2"/>
  <c r="L75" i="2"/>
  <c r="C76" i="2"/>
  <c r="D76" i="2" s="1"/>
  <c r="F76" i="2"/>
  <c r="G76" i="2"/>
  <c r="H76" i="2"/>
  <c r="I76" i="2"/>
  <c r="J76" i="2"/>
  <c r="K76" i="2"/>
  <c r="L76" i="2"/>
  <c r="C81" i="2"/>
  <c r="D81" i="2"/>
  <c r="E81" i="2"/>
  <c r="F81" i="2"/>
  <c r="G81" i="2"/>
  <c r="H81" i="2"/>
  <c r="I81" i="2"/>
  <c r="J81" i="2"/>
  <c r="K81" i="2"/>
  <c r="L81" i="2"/>
  <c r="C86" i="2"/>
  <c r="D86" i="2"/>
  <c r="E86" i="2"/>
  <c r="F86" i="2"/>
  <c r="G86" i="2"/>
  <c r="H86" i="2"/>
  <c r="I86" i="2"/>
  <c r="J86" i="2"/>
  <c r="K86" i="2"/>
  <c r="L86" i="2"/>
  <c r="C91" i="2"/>
  <c r="D91" i="2"/>
  <c r="E91" i="2"/>
  <c r="F91" i="2"/>
  <c r="G91" i="2"/>
  <c r="H91" i="2"/>
  <c r="I91" i="2"/>
  <c r="J91" i="2"/>
  <c r="K91" i="2"/>
  <c r="L91" i="2"/>
  <c r="C96" i="2"/>
  <c r="D96" i="2"/>
  <c r="F96" i="2"/>
  <c r="G96" i="2"/>
  <c r="H96" i="2"/>
  <c r="I96" i="2"/>
  <c r="J96" i="2"/>
  <c r="L96" i="2"/>
  <c r="D99" i="2"/>
  <c r="H99" i="2"/>
  <c r="J99" i="2"/>
  <c r="L99" i="2"/>
  <c r="D100" i="2"/>
  <c r="H100" i="2"/>
  <c r="J100" i="2"/>
  <c r="L100" i="2"/>
  <c r="D101" i="2"/>
  <c r="F101" i="2"/>
  <c r="H101" i="2"/>
  <c r="J101" i="2"/>
  <c r="L101" i="2"/>
  <c r="D102" i="2"/>
  <c r="F102" i="2"/>
  <c r="H102" i="2"/>
  <c r="J102" i="2"/>
  <c r="L102" i="2"/>
  <c r="D103" i="2"/>
  <c r="F103" i="2"/>
  <c r="H103" i="2"/>
  <c r="J103" i="2"/>
  <c r="L103" i="2"/>
  <c r="D104" i="2"/>
  <c r="F104" i="2"/>
  <c r="H104" i="2"/>
  <c r="J104" i="2"/>
  <c r="L104" i="2"/>
  <c r="C105" i="2"/>
  <c r="D105" i="2"/>
  <c r="E105" i="2"/>
  <c r="F105" i="2"/>
  <c r="G105" i="2"/>
  <c r="H105" i="2"/>
  <c r="I105" i="2"/>
  <c r="J105" i="2"/>
  <c r="K105" i="2"/>
  <c r="L105" i="2"/>
  <c r="C108" i="2"/>
  <c r="D108" i="2" s="1"/>
  <c r="F108" i="2"/>
  <c r="H108" i="2"/>
  <c r="I108" i="2"/>
  <c r="J108" i="2" s="1"/>
  <c r="K108" i="2"/>
  <c r="L108" i="2" s="1"/>
  <c r="C111" i="2"/>
  <c r="D111" i="2" s="1"/>
  <c r="F111" i="2"/>
  <c r="H111" i="2"/>
  <c r="I111" i="2"/>
  <c r="J111" i="2" s="1"/>
  <c r="K111" i="2"/>
  <c r="L111" i="2" s="1"/>
  <c r="C114" i="2"/>
  <c r="D114" i="2" s="1"/>
  <c r="F114" i="2"/>
  <c r="G114" i="2"/>
  <c r="H114" i="2" s="1"/>
  <c r="I114" i="2"/>
  <c r="J114" i="2" s="1"/>
  <c r="K114" i="2"/>
  <c r="L114" i="2" s="1"/>
  <c r="C117" i="2"/>
  <c r="D117" i="2" s="1"/>
  <c r="F117" i="2"/>
  <c r="G117" i="2"/>
  <c r="H117" i="2"/>
  <c r="I117" i="2"/>
  <c r="J117" i="2"/>
  <c r="K117" i="2"/>
  <c r="L117" i="2"/>
  <c r="C120" i="2"/>
  <c r="D120" i="2" s="1"/>
  <c r="F120" i="2"/>
  <c r="G120" i="2"/>
  <c r="H120" i="2" s="1"/>
  <c r="I120" i="2"/>
  <c r="J120" i="2" s="1"/>
  <c r="K120" i="2"/>
  <c r="L120" i="2" s="1"/>
  <c r="D124" i="2"/>
  <c r="F124" i="2"/>
  <c r="H124" i="2"/>
  <c r="J124" i="2"/>
  <c r="L124" i="2"/>
  <c r="D125" i="2"/>
  <c r="F125" i="2"/>
  <c r="H125" i="2"/>
  <c r="J125" i="2"/>
  <c r="L125" i="2"/>
  <c r="D126" i="2"/>
  <c r="F126" i="2"/>
  <c r="H126" i="2"/>
  <c r="J126" i="2"/>
  <c r="L126" i="2"/>
  <c r="D127" i="2"/>
  <c r="F127" i="2"/>
  <c r="H127" i="2"/>
  <c r="J127" i="2"/>
  <c r="L127" i="2"/>
  <c r="D128" i="2"/>
  <c r="F128" i="2"/>
  <c r="H128" i="2"/>
  <c r="J128" i="2"/>
  <c r="L128" i="2"/>
  <c r="D129" i="2"/>
  <c r="F129" i="2"/>
  <c r="H129" i="2"/>
  <c r="J129" i="2"/>
  <c r="L129" i="2"/>
  <c r="D130" i="2"/>
  <c r="F130" i="2"/>
  <c r="H130" i="2"/>
  <c r="J130" i="2"/>
  <c r="L130" i="2"/>
  <c r="D131" i="2"/>
  <c r="F131" i="2"/>
  <c r="H131" i="2"/>
  <c r="J131" i="2"/>
  <c r="L131" i="2"/>
  <c r="D132" i="2"/>
  <c r="F132" i="2"/>
  <c r="H132" i="2"/>
  <c r="J132" i="2"/>
  <c r="L132" i="2"/>
  <c r="D133" i="2"/>
  <c r="F133" i="2"/>
  <c r="H133" i="2"/>
  <c r="J133" i="2"/>
  <c r="L133" i="2"/>
  <c r="D134" i="2"/>
  <c r="F134" i="2"/>
  <c r="H134" i="2"/>
  <c r="J134" i="2"/>
  <c r="L134" i="2"/>
  <c r="D135" i="2"/>
  <c r="F135" i="2"/>
  <c r="F136" i="2" s="1"/>
  <c r="H135" i="2"/>
  <c r="J135" i="2"/>
  <c r="L135" i="2"/>
  <c r="D138" i="2"/>
  <c r="H138" i="2"/>
  <c r="J138" i="2"/>
  <c r="L138" i="2"/>
  <c r="D139" i="2"/>
  <c r="H139" i="2"/>
  <c r="J139" i="2"/>
  <c r="L139" i="2"/>
  <c r="D140" i="2"/>
  <c r="F140" i="2"/>
  <c r="J140" i="2"/>
  <c r="D142" i="2"/>
  <c r="H142" i="2"/>
  <c r="J142" i="2"/>
  <c r="L142" i="2"/>
  <c r="D144" i="2"/>
  <c r="F144" i="2"/>
  <c r="H144" i="2"/>
  <c r="J144" i="2"/>
  <c r="L144" i="2"/>
  <c r="D146" i="2"/>
  <c r="F146" i="2"/>
  <c r="H146" i="2"/>
  <c r="J146" i="2"/>
  <c r="L146" i="2"/>
  <c r="C148" i="2"/>
  <c r="D148" i="2" s="1"/>
  <c r="E148" i="2"/>
  <c r="F148" i="2" s="1"/>
  <c r="H148" i="2"/>
  <c r="K148" i="2"/>
  <c r="L148" i="2" s="1"/>
  <c r="C151" i="2"/>
  <c r="D151" i="2" s="1"/>
  <c r="F151" i="2"/>
  <c r="G151" i="2"/>
  <c r="H151" i="2"/>
  <c r="J151" i="2"/>
  <c r="L151" i="2"/>
  <c r="C154" i="2"/>
  <c r="D154" i="2" s="1"/>
  <c r="E154" i="2"/>
  <c r="F154" i="2" s="1"/>
  <c r="H154" i="2"/>
  <c r="J154" i="2"/>
  <c r="K154" i="2"/>
  <c r="L154" i="2" s="1"/>
  <c r="C157" i="2"/>
  <c r="D157" i="2" s="1"/>
  <c r="F157" i="2"/>
  <c r="G157" i="2"/>
  <c r="H157" i="2" s="1"/>
  <c r="I157" i="2"/>
  <c r="J157" i="2" s="1"/>
  <c r="K157" i="2"/>
  <c r="L157" i="2" s="1"/>
  <c r="D160" i="2"/>
  <c r="F160" i="2"/>
  <c r="H160" i="2"/>
  <c r="J160" i="2"/>
  <c r="L160" i="2"/>
  <c r="D161" i="2"/>
  <c r="F161" i="2"/>
  <c r="H161" i="2"/>
  <c r="J161" i="2"/>
  <c r="L161" i="2"/>
  <c r="D64" i="2" l="1"/>
  <c r="L143" i="2"/>
  <c r="H143" i="2"/>
  <c r="G143" i="2" s="1"/>
  <c r="D143" i="2"/>
  <c r="L140" i="2"/>
  <c r="H140" i="2"/>
  <c r="K66" i="2"/>
  <c r="G66" i="2"/>
  <c r="D66" i="2"/>
  <c r="D73" i="2" s="1"/>
  <c r="I36" i="2"/>
  <c r="J9" i="2"/>
  <c r="J16" i="2" s="1"/>
  <c r="F9" i="2"/>
  <c r="F16" i="2" s="1"/>
  <c r="J143" i="2"/>
  <c r="J162" i="2" s="1"/>
  <c r="F143" i="2"/>
  <c r="L136" i="2"/>
  <c r="H136" i="2"/>
  <c r="I66" i="2"/>
  <c r="K36" i="2"/>
  <c r="G36" i="2"/>
  <c r="L9" i="2"/>
  <c r="L16" i="2" s="1"/>
  <c r="H9" i="2"/>
  <c r="H16" i="2" s="1"/>
  <c r="D9" i="2"/>
  <c r="D16" i="2" s="1"/>
  <c r="L162" i="2"/>
  <c r="K143" i="2"/>
  <c r="H162" i="2"/>
  <c r="D162" i="2"/>
  <c r="C143" i="2"/>
  <c r="J136" i="2"/>
  <c r="D40" i="2"/>
  <c r="I143" i="2"/>
  <c r="E143" i="2"/>
  <c r="F162" i="2"/>
  <c r="D136" i="2"/>
  <c r="L66" i="2"/>
  <c r="L73" i="2" s="1"/>
  <c r="J66" i="2"/>
  <c r="J73" i="2" s="1"/>
  <c r="H66" i="2"/>
  <c r="H73" i="2" s="1"/>
  <c r="L36" i="2"/>
  <c r="L40" i="2" s="1"/>
  <c r="J36" i="2"/>
  <c r="J40" i="2" s="1"/>
  <c r="H36" i="2"/>
  <c r="H40" i="2" s="1"/>
  <c r="F36" i="2"/>
  <c r="F40" i="2" s="1"/>
  <c r="G163" i="3"/>
  <c r="G162" i="3" l="1"/>
  <c r="F159" i="3"/>
  <c r="G159" i="3" s="1"/>
  <c r="F156" i="3"/>
  <c r="G156" i="3" s="1"/>
  <c r="F153" i="3"/>
  <c r="G153" i="3" s="1"/>
  <c r="F150" i="3"/>
  <c r="G150" i="3" s="1"/>
  <c r="G148" i="3"/>
  <c r="G146" i="3"/>
  <c r="G144" i="3"/>
  <c r="G141" i="3"/>
  <c r="G140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F122" i="3"/>
  <c r="G122" i="3" s="1"/>
  <c r="F119" i="3"/>
  <c r="G119" i="3" s="1"/>
  <c r="F116" i="3"/>
  <c r="G116" i="3" s="1"/>
  <c r="F113" i="3"/>
  <c r="G113" i="3" s="1"/>
  <c r="F110" i="3"/>
  <c r="G110" i="3" s="1"/>
  <c r="F107" i="3"/>
  <c r="G107" i="3" s="1"/>
  <c r="G106" i="3"/>
  <c r="G105" i="3"/>
  <c r="G104" i="3"/>
  <c r="G103" i="3"/>
  <c r="G102" i="3"/>
  <c r="G101" i="3"/>
  <c r="G98" i="3"/>
  <c r="F98" i="3"/>
  <c r="F93" i="3"/>
  <c r="G93" i="3" s="1"/>
  <c r="F88" i="3"/>
  <c r="G88" i="3" s="1"/>
  <c r="G83" i="3"/>
  <c r="F83" i="3"/>
  <c r="F78" i="3"/>
  <c r="G78" i="3" s="1"/>
  <c r="G77" i="3"/>
  <c r="G74" i="3"/>
  <c r="G73" i="3"/>
  <c r="G72" i="3"/>
  <c r="G71" i="3"/>
  <c r="G70" i="3"/>
  <c r="G69" i="3"/>
  <c r="F63" i="3"/>
  <c r="G63" i="3" s="1"/>
  <c r="F60" i="3"/>
  <c r="G60" i="3" s="1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1" i="3"/>
  <c r="G40" i="3"/>
  <c r="G39" i="3"/>
  <c r="G37" i="3"/>
  <c r="F34" i="3"/>
  <c r="G34" i="3" s="1"/>
  <c r="G33" i="3"/>
  <c r="F30" i="3"/>
  <c r="G30" i="3" s="1"/>
  <c r="F27" i="3"/>
  <c r="G27" i="3" s="1"/>
  <c r="H42" i="3" s="1"/>
  <c r="G24" i="3"/>
  <c r="G23" i="3"/>
  <c r="G22" i="3"/>
  <c r="G21" i="3"/>
  <c r="G20" i="3"/>
  <c r="G17" i="3"/>
  <c r="G16" i="3"/>
  <c r="G15" i="3"/>
  <c r="G14" i="3"/>
  <c r="G13" i="3"/>
  <c r="G12" i="3"/>
  <c r="G10" i="3"/>
  <c r="H142" i="3" l="1"/>
  <c r="G142" i="3"/>
  <c r="G138" i="3"/>
  <c r="G68" i="3"/>
  <c r="G75" i="3" s="1"/>
  <c r="G38" i="3"/>
  <c r="H138" i="3"/>
  <c r="G11" i="3"/>
  <c r="H18" i="3" s="1"/>
  <c r="H25" i="3"/>
  <c r="F38" i="3"/>
  <c r="H66" i="3"/>
  <c r="F68" i="3"/>
  <c r="G145" i="3"/>
  <c r="H164" i="3" s="1"/>
  <c r="G42" i="3"/>
  <c r="G25" i="3"/>
  <c r="G66" i="3"/>
  <c r="H75" i="3" l="1"/>
  <c r="G18" i="3"/>
  <c r="G164" i="3"/>
  <c r="F145" i="3"/>
  <c r="H165" i="3"/>
  <c r="G165" i="3" l="1"/>
</calcChain>
</file>

<file path=xl/sharedStrings.xml><?xml version="1.0" encoding="utf-8"?>
<sst xmlns="http://schemas.openxmlformats.org/spreadsheetml/2006/main" count="1001" uniqueCount="399">
  <si>
    <t>УВАЖАЕМЫЕ КОЛЛЕГИ!</t>
  </si>
  <si>
    <t>2. Ознакомьтесь с нормативной документацией учредителя образовательной организации, руководителем которой Вы  являетесь, регламентирующей проведение данного мониторинга:</t>
  </si>
  <si>
    <t>Ссылка 1:</t>
  </si>
  <si>
    <t>Ссылка 2:</t>
  </si>
  <si>
    <t>Ссылка 3:</t>
  </si>
  <si>
    <t>3. Обратите внимание на формат вносимой информации:</t>
  </si>
  <si>
    <t>ВНИМАНИЕ!!! Категорически запрещается  изменять формат ячеек. Белые и ярко зеленые ячейки содержат ФОРМУЛЫ!!!</t>
  </si>
  <si>
    <t>цвет ячейки</t>
  </si>
  <si>
    <t>НЕ ЗАПОЛНЯТЬ! ФОРМУЛЫ НЕ МЕНЯТЬ!</t>
  </si>
  <si>
    <t>выбор подходящего варианта ответа из списка</t>
  </si>
  <si>
    <t>ввести числовое значение ответа вручную</t>
  </si>
  <si>
    <t>промежуточные значения</t>
  </si>
  <si>
    <t>доли показателя округляйте до сотой</t>
  </si>
  <si>
    <t>количество округляйте до целого цисла</t>
  </si>
  <si>
    <t>4. Контактное лицо по муниципалитету:</t>
  </si>
  <si>
    <t>должность:</t>
  </si>
  <si>
    <t>ФИО (полностью):</t>
  </si>
  <si>
    <t>тел.:</t>
  </si>
  <si>
    <t>адрес эл.почты:</t>
  </si>
  <si>
    <t>НЕ ЗАПОЛНЯТЬ!</t>
  </si>
  <si>
    <t>№</t>
  </si>
  <si>
    <t>Показатель</t>
  </si>
  <si>
    <t>Единица измерения</t>
  </si>
  <si>
    <t>Формула расчета значения показателя</t>
  </si>
  <si>
    <t xml:space="preserve">Кол-во баллов при сборе информации </t>
  </si>
  <si>
    <t>Ответ</t>
  </si>
  <si>
    <t>балл</t>
  </si>
  <si>
    <t>ссылка на документ, подтверждающий указанную в гр. 9 информацию (с казанием наименования документа и № страницы)</t>
  </si>
  <si>
    <t>Коментарий</t>
  </si>
  <si>
    <t>Направление деятельности: уровень сформированности профессиональных компетенций руководителей образовательных организаций</t>
  </si>
  <si>
    <t>1.1.</t>
  </si>
  <si>
    <t>Прохождение руководителем образовательной организации (далее - руководитель) дополнительных профессиональных программ в сфере управленческой деятельности в течение последних трех лет</t>
  </si>
  <si>
    <t>Есть/Нет</t>
  </si>
  <si>
    <t>-</t>
  </si>
  <si>
    <t>1.2.</t>
  </si>
  <si>
    <t>Участие руководителя в конкурсах профессионального мастерства в течение трех  последних лет</t>
  </si>
  <si>
    <t>федерального уровня</t>
  </si>
  <si>
    <t>регионального уровня</t>
  </si>
  <si>
    <t>1.3.</t>
  </si>
  <si>
    <t>Наличие у руководителя ученой степени/ученого звания</t>
  </si>
  <si>
    <t>1.4.</t>
  </si>
  <si>
    <t>Участие руководителя в мероприятиях по передаче управленческого опыта и/или наставничестве</t>
  </si>
  <si>
    <t>Да/Нет</t>
  </si>
  <si>
    <t>1.5.</t>
  </si>
  <si>
    <r>
      <rPr>
        <sz val="12"/>
        <color theme="1"/>
        <rFont val="Times New Roman"/>
        <family val="1"/>
        <charset val="204"/>
      </rPr>
      <t>Прохождение руководителем аттестации с учетом</t>
    </r>
    <r>
      <rPr>
        <sz val="12"/>
        <color theme="1"/>
        <rFont val="Times New Roman"/>
        <family val="1"/>
        <charset val="204"/>
      </rPr>
      <t xml:space="preserve"> тестирования</t>
    </r>
    <r>
      <rPr>
        <sz val="12"/>
        <color theme="1"/>
        <rFont val="Times New Roman"/>
        <family val="1"/>
        <charset val="204"/>
      </rPr>
      <t xml:space="preserve"> и защиты программ развития ОО</t>
    </r>
  </si>
  <si>
    <t>1.6.</t>
  </si>
  <si>
    <r>
      <rPr>
        <sz val="12"/>
        <color theme="1"/>
        <rFont val="Times New Roman"/>
        <family val="1"/>
        <charset val="204"/>
      </rPr>
      <t xml:space="preserve">Наличие педагогических работников, прошедших повышение квалификации на базе </t>
    </r>
    <r>
      <rPr>
        <sz val="12"/>
        <color theme="1"/>
        <rFont val="Times New Roman"/>
        <family val="1"/>
        <charset val="204"/>
      </rPr>
      <t>Центра непрерывного повышения профессионального мастерства педагогических работников</t>
    </r>
  </si>
  <si>
    <t>%</t>
  </si>
  <si>
    <t>Направление деятельности: качество управленческой деятельности руководителя образовательной организации</t>
  </si>
  <si>
    <t>2.1.</t>
  </si>
  <si>
    <t>Отсутствие в ОО фактов, свидетельствующих о неправомерных действиях или бездействий со стороны должностных лиц</t>
  </si>
  <si>
    <t>2.2.</t>
  </si>
  <si>
    <t>Отсутствие в ОО предписаний надзорных органов или наличие документа, подтверждающего устранение полученных ранее замечаний в установленные сроки</t>
  </si>
  <si>
    <t>2.3.</t>
  </si>
  <si>
    <t>Отсутствие в ОО документально подтвержденных случаев травматизма или групповых инфекционных заболеваний</t>
  </si>
  <si>
    <t>2.4.</t>
  </si>
  <si>
    <t>Отсутствие в ОО зафиксированных фактов преступлений и/или правонарушений, совершенных обучающимися в период обучения</t>
  </si>
  <si>
    <t>2.5.</t>
  </si>
  <si>
    <t>Участие ОО в апробации процедур и инструментов оценки качества образования</t>
  </si>
  <si>
    <t>Направление деятельности: качество подготовки обучающихся (по базовой подготовке, по подготовке обучающихся высокого уровня)</t>
  </si>
  <si>
    <t>3.1.</t>
  </si>
  <si>
    <t>Доля  выпускников 9-х классов ОО, достигших базового уровня предметной подготовки по программа основного общего образования (далее - ООО)</t>
  </si>
  <si>
    <t>(общее количество выпускников 9 кл.- количество выпускников 9 кл.,не получивших аттестат )/(общее количество выпускников 9 кл.)  х 100%</t>
  </si>
  <si>
    <t>- общее количество выпускников 9 классов</t>
  </si>
  <si>
    <t>чел.</t>
  </si>
  <si>
    <r>
      <rPr>
        <sz val="12"/>
        <color theme="1"/>
        <rFont val="Times New Roman"/>
        <family val="1"/>
        <charset val="204"/>
      </rPr>
      <t xml:space="preserve">- количество выпускников 9 классов, </t>
    </r>
    <r>
      <rPr>
        <b/>
        <sz val="12"/>
        <color theme="1"/>
        <rFont val="Times New Roman"/>
        <family val="1"/>
        <charset val="204"/>
      </rPr>
      <t>не  получивших</t>
    </r>
    <r>
      <rPr>
        <sz val="12"/>
        <color theme="1"/>
        <rFont val="Times New Roman"/>
        <family val="1"/>
        <charset val="204"/>
      </rPr>
      <t xml:space="preserve"> аттестат об ООО</t>
    </r>
  </si>
  <si>
    <t>3.2.</t>
  </si>
  <si>
    <t>Доля  выпускников 11-х классов ОО, достигших базового/углубленного уровня предметной подготовки по программа среднего общего образования (далее - СОО)</t>
  </si>
  <si>
    <t xml:space="preserve">% </t>
  </si>
  <si>
    <t>(общее количество выпускников 11 кл.- количество выпускников 11 кл.,не получивших аттестат )/(общее количество выпускников 11 кл.)  х 100%</t>
  </si>
  <si>
    <t>- общее количество выпускников 11 классов</t>
  </si>
  <si>
    <r>
      <rPr>
        <sz val="12"/>
        <color theme="1"/>
        <rFont val="Times New Roman"/>
        <family val="1"/>
        <charset val="204"/>
      </rPr>
      <t xml:space="preserve">- количество выпускников 11 классов, </t>
    </r>
    <r>
      <rPr>
        <b/>
        <sz val="12"/>
        <color theme="1"/>
        <rFont val="Times New Roman"/>
        <family val="1"/>
        <charset val="204"/>
      </rPr>
      <t>не  получивших</t>
    </r>
    <r>
      <rPr>
        <sz val="12"/>
        <color theme="1"/>
        <rFont val="Times New Roman"/>
        <family val="1"/>
        <charset val="204"/>
      </rPr>
      <t xml:space="preserve"> аттестат об ООО</t>
    </r>
  </si>
  <si>
    <t>3.3.</t>
  </si>
  <si>
    <t>Принятие руководителем ОО своевременных и эффективных управленческих решений
по результатам всероссийских проверочных работ (далее - ВПР) для повышения качества базовой подготовки при условии объективности  их проведения</t>
  </si>
  <si>
    <t>3.4.</t>
  </si>
  <si>
    <t xml:space="preserve">Доля  обучающихся уровня начального общего образования (далее – НОО), достигших базового уровня предметной подготовки </t>
  </si>
  <si>
    <t>(количество выпускников 4 кл., переведенных в 5 кл.)/(общее количество выпускников 4 кл.)  х 100%</t>
  </si>
  <si>
    <t>- общее количество выпускников 4 классов</t>
  </si>
  <si>
    <t>- количество выпускников 4 классов, переведенных в 5 класс</t>
  </si>
  <si>
    <t>3.5.</t>
  </si>
  <si>
    <t>Наличие в ОО участников ЕГЭ, сдавших в отчетном году хотя бы один предмет на высоком уровне (80 баллов и выше)</t>
  </si>
  <si>
    <t>3.6.</t>
  </si>
  <si>
    <t>Наличие в ОО обучающихся, принявших участие в региональном, заключительном этапах Всероссийской олимпиады школьников (далее ВсОШ)</t>
  </si>
  <si>
    <t>Региональный и заключительный этапы ВсОШ</t>
  </si>
  <si>
    <t xml:space="preserve">Региональный этап ВсОШ
</t>
  </si>
  <si>
    <t>3.7.</t>
  </si>
  <si>
    <t>Наличие в ОО выпускников 11-х классов, получивших аттестат о СОО с отличием и медаль «За особые успехи в учении»</t>
  </si>
  <si>
    <t>Направление деятельности: организация получения образования обучающимися с ОВЗ, детьми-инвалидами</t>
  </si>
  <si>
    <t>4.1.</t>
  </si>
  <si>
    <t>Наличие в ОО специальных образовательных условий в соответствии с рекомендациями психолого-медико-педагогической комиссий для обучающихся с ограниченными возможностями здоровья (далее – обучающиеся с ОВЗ) и инвалидов</t>
  </si>
  <si>
    <t>По каждой группе документов (1,2,3):
Есть/ Нет / отсутствие обучающиеся с ОВЗ и инвалидов  для которых требуются специальные образовательные условия в соответствии с рекомендациями психолого-медико-педагогической комиссии</t>
  </si>
  <si>
    <t xml:space="preserve">Баллы по группе документов 1 + баллы по группе документов 2 +  баллы по группе документов 3 </t>
  </si>
  <si>
    <t>4.2.</t>
  </si>
  <si>
    <t>Наличие в ОО специально созданного оборудованного пространства, обеспечивающего коррекционную, реабилитационную работу, социальную адаптацию и деятельность по профилактике нарушений развития детей с ОВЗ и инвалидов</t>
  </si>
  <si>
    <t>По каждому условию (1 - 10):
Есть/ Нет / отсутствие обучающиеся с ОВЗ и инвалидов  для которых требуются специальные образовательные условия в соответствии с рекомендациями психолого-медико-педагогической комиссии</t>
  </si>
  <si>
    <t>Баллы по условию 1 + баллы по условию 2 +  баллы по условию 3 +...+ баллы по условию 9+ баллы по условию 10</t>
  </si>
  <si>
    <t>4.3.</t>
  </si>
  <si>
    <t>Наличие в ОО специализированного оборудования для проведения коррекционных и реабилитационных занятий, социальной адаптации детей с ОВЗ и инвалидов</t>
  </si>
  <si>
    <t>4.4.</t>
  </si>
  <si>
    <t>Укомплектованность ОО  узконаправленными специалистами (дефектологи, логопеды, психологи, тьюторы, ассистенты и др.), включая совместителей</t>
  </si>
  <si>
    <t>- число свавок фактически занятых узконаправленными специалистами</t>
  </si>
  <si>
    <t>ед.</t>
  </si>
  <si>
    <t>- числу ставок узконаправленных специалистов согласно штатному расписанию</t>
  </si>
  <si>
    <t>4.5.</t>
  </si>
  <si>
    <t>Доля в ОО педагогических работников, реализующих программы для обучающихся с ОВЗ, которые прошли повышение квалификации по  вопросам обучения детей с ОВЗ в условиях инклюзивной образовательной среды</t>
  </si>
  <si>
    <t>(количество педагогических работников, реализующих образовательные  программы для обучающихся с ОВЗ, которые прошли повышение квалификации по  вопросам обучения детей с ОВЗ в условиях инклюзивной образовательной среды )/(общее количество педагогических работников, реализующих образовательные программы для обучающихся с ОВЗ)  х 100%</t>
  </si>
  <si>
    <t>- общее количество педагогических работников, реализующих образовательные программы для обучающихся с ОВЗ</t>
  </si>
  <si>
    <t>- общее количество педагогических работников, реализующих образовательные  программы для обучающихся с ОВЗ, которые прошли повышение квалификации по  вопросам обучения детей с ОВЗ в условиях инклюзивной образовательной среды</t>
  </si>
  <si>
    <t>Направление деятельности: формирование резерва управленческих кадров</t>
  </si>
  <si>
    <t>5.1.</t>
  </si>
  <si>
    <t>Наличие в ОО руководящих работников, которые по итогам конкурсного отбора и обучения включены в кадровый резерв системы образования муниципалитета и/или региона для замещения вакантных должностей «руководитель», «заместитель руководителя» образовательной организации</t>
  </si>
  <si>
    <t>5.2.</t>
  </si>
  <si>
    <t xml:space="preserve">Наличие в ОО педагогов (без учета руководящих работников), прошедших курсы повышения квалификации или переподготовки по программам управления в сфере образования </t>
  </si>
  <si>
    <t>5.3.</t>
  </si>
  <si>
    <t xml:space="preserve">Наличие в ОО педагогических работников, успешно прошедших личностно-профессиональную диагностику как претенденты для включения в кадровый резерв. </t>
  </si>
  <si>
    <t>5.4.</t>
  </si>
  <si>
    <t>Наличие в ОО заключенных целевых договоров со студентами в рамках соответствующей предметной отрасли, в том числе в соответствии с постановлением Правительства Калининградской области от 06.07.2021 № 397</t>
  </si>
  <si>
    <t>5.5.</t>
  </si>
  <si>
    <t>Наличие в ОО заключенных трудовых договоров с молодыми специалистами, в том числе в соответствии с постановлением Правительства Калининградской области от 06.07.2021 № 398</t>
  </si>
  <si>
    <t xml:space="preserve">Направление деятельности: условия для осуществления образовательной деятельности (кадровые, финансовые, материально-технические и иные) </t>
  </si>
  <si>
    <t>6.1.</t>
  </si>
  <si>
    <t>Наличие в ОО обучающихся, занимающихся во вторую смену</t>
  </si>
  <si>
    <t>6.2.</t>
  </si>
  <si>
    <t>Средняя наполняемость классов/групп не превышает среднее значения по региону, или имеет положительную тенденцию в сравнении с результатом прошлого учебного года</t>
  </si>
  <si>
    <t xml:space="preserve">(общее количество обучающихся ОО )/(общее количество классов/групп) </t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</si>
  <si>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</si>
  <si>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классов/групп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</si>
  <si>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прошлого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</si>
  <si>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классов/групп </t>
    </r>
    <r>
      <rPr>
        <b/>
        <sz val="12"/>
        <color theme="1"/>
        <rFont val="Times New Roman"/>
        <family val="1"/>
        <charset val="204"/>
      </rPr>
      <t>прошлого учебного года</t>
    </r>
  </si>
  <si>
    <t>6.3.</t>
  </si>
  <si>
    <t>Численность обучающихся в расчете на одного педагогического работника не превышает среднего значения по региону, или имеет положительную тенденцию в сравнении с результатом прошлого учебного года</t>
  </si>
  <si>
    <t xml:space="preserve">(общее количество обучающихся ОО )/(общее количество педагогических работников) </t>
  </si>
  <si>
    <r>
      <rPr>
        <sz val="12"/>
        <color theme="1"/>
        <rFont val="Times New Roman"/>
        <family val="1"/>
        <charset val="204"/>
      </rPr>
      <t xml:space="preserve">- общее количество педагогических работников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</si>
  <si>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пещдагогических работников </t>
    </r>
    <r>
      <rPr>
        <b/>
        <sz val="12"/>
        <color theme="1"/>
        <rFont val="Times New Roman"/>
        <family val="1"/>
        <charset val="204"/>
      </rPr>
      <t>прошлого учебного года</t>
    </r>
  </si>
  <si>
    <t>6.4.</t>
  </si>
  <si>
    <t>Количество обучающихся в расчете на 1 персональный компьютер соответствует или ниже среднего значения по региону, или имеет положительную динамику в сравнении с результатом прошлого учебного года</t>
  </si>
  <si>
    <t xml:space="preserve">(общее количество обучающихся ОО )/(общее количество персональных компьютеров, используемых в образовательном процессе) </t>
  </si>
  <si>
    <r>
      <rPr>
        <sz val="12"/>
        <color theme="1"/>
        <rFont val="Times New Roman"/>
        <family val="1"/>
        <charset val="204"/>
      </rPr>
      <t xml:space="preserve">- общее количество персональных компьютеров, используемых в образовательном процессе </t>
    </r>
    <r>
      <rPr>
        <b/>
        <sz val="12"/>
        <color theme="1"/>
        <rFont val="Times New Roman"/>
        <family val="1"/>
        <charset val="204"/>
      </rPr>
      <t>в текущем учебном году</t>
    </r>
  </si>
  <si>
    <r>
      <rPr>
        <sz val="12"/>
        <color theme="1"/>
        <rFont val="Times New Roman"/>
        <family val="1"/>
        <charset val="204"/>
      </rPr>
      <t xml:space="preserve">- общее количество персональных компьютеров, используемых в образовательном процессе </t>
    </r>
    <r>
      <rPr>
        <b/>
        <sz val="12"/>
        <color theme="1"/>
        <rFont val="Times New Roman"/>
        <family val="1"/>
        <charset val="204"/>
      </rPr>
      <t>в прошлом учебном году</t>
    </r>
  </si>
  <si>
    <t>6.5.</t>
  </si>
  <si>
    <t>Количество обучающихся в расчете на 1 персональный компьютер, подключенный к сети Интернет, соответствует или ниже среднего значения по региону, или имеет положительную динамику в сравнении с результатом прошлого учебного года</t>
  </si>
  <si>
    <t xml:space="preserve">(общее количество обучающихся ОО )/(общее количество персональных компьютеров, используемых в образовательном процессе, подключенный к сети Интернет) </t>
  </si>
  <si>
    <r>
      <rPr>
        <sz val="12"/>
        <color theme="1"/>
        <rFont val="Times New Roman"/>
        <family val="1"/>
        <charset val="204"/>
      </rPr>
      <t xml:space="preserve">- общее количество персональных компьютеров, используемых в образовательном процессе </t>
    </r>
    <r>
      <rPr>
        <b/>
        <sz val="12"/>
        <color theme="1"/>
        <rFont val="Times New Roman"/>
        <family val="1"/>
        <charset val="204"/>
      </rPr>
      <t>в текущем учебном году</t>
    </r>
    <r>
      <rPr>
        <sz val="12"/>
        <color theme="1"/>
        <rFont val="Times New Roman"/>
        <family val="1"/>
        <charset val="204"/>
      </rPr>
      <t>, подключенный к сети Интернет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</si>
  <si>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прошого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</si>
  <si>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персональных компьютеров, используемых в образовательном процессе </t>
    </r>
    <r>
      <rPr>
        <b/>
        <sz val="12"/>
        <color theme="1"/>
        <rFont val="Times New Roman"/>
        <family val="1"/>
        <charset val="204"/>
      </rPr>
      <t>в прошлом учебном году</t>
    </r>
    <r>
      <rPr>
        <sz val="12"/>
        <color theme="1"/>
        <rFont val="Times New Roman"/>
        <family val="1"/>
        <charset val="204"/>
      </rPr>
      <t>, подключенный к сети Интернет</t>
    </r>
  </si>
  <si>
    <t>6.6.</t>
  </si>
  <si>
    <t>Максимальная скорость подключения к сети Интернет (показатель в рамках проекта «Цифровая образовательная среда»: скоростью соединения не менее 100 Мбит/с для ОО, расположенных в городах, и не менее 50 Мбит/с для ОО, расположенных в сельской местности и поселках городского типа)</t>
  </si>
  <si>
    <t>Мбит/с</t>
  </si>
  <si>
    <t>Для ОО, расположенных в городах,  сравнение значения показателя с 100 Мбит/с
Для ОО, расположенных в городах,  сравнение значения показателя с 50 Мбит/с</t>
  </si>
  <si>
    <t xml:space="preserve">- ОО, расположенной в городе или в сельской местности и в поселке городского типа  </t>
  </si>
  <si>
    <t>- максимальная скорость подключения ОО к сети Интернет</t>
  </si>
  <si>
    <t>6.7.</t>
  </si>
  <si>
    <t>Наполнение официального сайта ОО в сети Интернет соответствует нормам законодательства или имеет незначительные замечания и по итогам регионального мониторинга (соответствует требованиям не менее чем на 90%)</t>
  </si>
  <si>
    <t>6.8.</t>
  </si>
  <si>
    <t>Электронный журнал ОО (или аналогичный электронный ресурс) и объем заполненной информации в нем соответствует объему планируемой информации на момент проведения исследования</t>
  </si>
  <si>
    <t>объем (%) заполненной информации в электронном журнале ОО (аналогичном электронном ресурсе) от соответствуещего объема планируемой информации на момент проведения исследования сравниваентся с 90%</t>
  </si>
  <si>
    <t>6.9.</t>
  </si>
  <si>
    <t>Наличие в ОО электронной библиотеки</t>
  </si>
  <si>
    <t>6.10.</t>
  </si>
  <si>
    <t>Наличие в ОО организованного обучения по индивидуальным учебным планам (образовательным траекториям)</t>
  </si>
  <si>
    <t>6.11.</t>
  </si>
  <si>
    <t>Наличие в ОО организованного обучения по программам, реализуемым с применением электронного обучения</t>
  </si>
  <si>
    <t>6.12.</t>
  </si>
  <si>
    <t>Наличие в ОО организованного обучения по программам, реализуемым с применением дистанционных образовательных технологий</t>
  </si>
  <si>
    <t>6.13.</t>
  </si>
  <si>
    <t>Укомплектованность ОО педагогическими кадрами на начало учебного года</t>
  </si>
  <si>
    <t>(общее количество штатных единиц - количество вакансий на начало учебного года )/(общее количество штатных единиц )  х 100%</t>
  </si>
  <si>
    <t>- количество вакансий на начало учебного года</t>
  </si>
  <si>
    <t>- общее количество штатных единиц на начало учебного года</t>
  </si>
  <si>
    <t>6.14.</t>
  </si>
  <si>
    <t>Доля педагогических работников в возрасте до 35 лет не менее 25%</t>
  </si>
  <si>
    <t>(количество педагогических работников до 35 лет) / (общее количество педагогических работников)  х 100%</t>
  </si>
  <si>
    <t>- количество педагогических работников до 35 лет</t>
  </si>
  <si>
    <t>- общее количество педагогических работников</t>
  </si>
  <si>
    <t>6.15.</t>
  </si>
  <si>
    <t>Доля педагогических работников в возрасте 65 лет и старше не более 10%</t>
  </si>
  <si>
    <t>(количество педагогических работников в возрасте 65 лет и старше) / (общее количество педагогических работников)  х 100%</t>
  </si>
  <si>
    <t xml:space="preserve">- количество педагогических работников в возрасте 65 лет и старше </t>
  </si>
  <si>
    <t>(без внешних совместителей и работающих по договорам гражданско-правового характера)</t>
  </si>
  <si>
    <t>6.16.</t>
  </si>
  <si>
    <t xml:space="preserve">Доля педагогических работников, имеющих первую или высшую квалификационную категорию, составляет  не менее 50% </t>
  </si>
  <si>
    <t>(количество педагогических работников, имеющих первую или высшую квалификационную категорию) / (общее количество педагогических работников)  х 100%</t>
  </si>
  <si>
    <t>- количество педагогических работников, имеющих первую или высшую квалификационную категорию</t>
  </si>
  <si>
    <t>6.17.</t>
  </si>
  <si>
    <t>Доля педагогических работников, имеющих высшее образование составляет
 не менее 85%</t>
  </si>
  <si>
    <t>(количество педагогических работников, имеющих высшее образование) / (общее количество педагогических работников) х 100</t>
  </si>
  <si>
    <t>- количество педагогических работников, имеющих высшее образование</t>
  </si>
  <si>
    <t>6.18.</t>
  </si>
  <si>
    <t>Участие педагогических работников в конкурсах профессионального мастерства (каждый педагогический работник учитывается один раз  по наивысшему уровеню участия)</t>
  </si>
  <si>
    <t>Сумма баллов в соответствии с уровнями участия</t>
  </si>
  <si>
    <t xml:space="preserve">1. муниципального уровня </t>
  </si>
  <si>
    <t>2. регионального уровня</t>
  </si>
  <si>
    <t>3. федерального уровня</t>
  </si>
  <si>
    <t>6.19.</t>
  </si>
  <si>
    <t>Прохождение курсов повышения квалификации педагогическими работниками, работающими по программам дополнительного образования, реализуемыми в рамках федеральных и региональных проектов</t>
  </si>
  <si>
    <t>6.20.</t>
  </si>
  <si>
    <t>Оценка ОО по результатам независимой оценки качества условий осуществления образовательной деятельности (далее - НОКО) составила от 80 до 100 баллов</t>
  </si>
  <si>
    <t>баллы</t>
  </si>
  <si>
    <t>Результат образовательной организации по НОКО сравнивается с 80 и 90 баллами</t>
  </si>
  <si>
    <t>6.21.</t>
  </si>
  <si>
    <t>Наличие доступной образовательной среды для детей с ОВЗ и инвалидов</t>
  </si>
  <si>
    <t>По каждому условию (1 - 8):
Есть/ Нет / отсутствие обучающиеся с ОВЗ и инвалидов  для которых требуются специальные образовательные условия в соответствии с рекомендациями психолого-медико-педагогической комиссии</t>
  </si>
  <si>
    <t>Баллы по условию 1 + баллы по условию 2 +  баллы по условию 3 +...+ баллы по условию 7+ баллы по условию 8</t>
  </si>
  <si>
    <t>6.22.</t>
  </si>
  <si>
    <t xml:space="preserve"> ОО является получателем средств из областного бюджета по итогам грантовых конкурсов</t>
  </si>
  <si>
    <t>Да /Нет</t>
  </si>
  <si>
    <t>6.23.</t>
  </si>
  <si>
    <t xml:space="preserve"> ОО является получателем средств из федерального бюджета по итогам грантовых конкурсов</t>
  </si>
  <si>
    <t>Направление деятельности: объективность результатов внешней оценки</t>
  </si>
  <si>
    <t>7.1.</t>
  </si>
  <si>
    <t>Наличие признаков необъективности результатов оценочных процедур (за три последних учебных года)</t>
  </si>
  <si>
    <t>7.2.</t>
  </si>
  <si>
    <t>Наличие признаков необъективности при анализе результатов ЕГЭ выпускников 11 классов, получивших аттестат особого образца и медаль «За заслуги в обучении», но результаты ЕГЭ, которых хотя бы по одному предмету ниже 70 баллов</t>
  </si>
  <si>
    <t>Направление деятельности: организация профессиональной ориентации и дополнительного образования обучающихся</t>
  </si>
  <si>
    <t>8.1.</t>
  </si>
  <si>
    <t>Наличие в образовательной программе ОО мероприятий по профессиональной ориентации, в том числе в рамках взаимодействия с предприятиями региона</t>
  </si>
  <si>
    <t>8.2.</t>
  </si>
  <si>
    <r>
      <rPr>
        <sz val="12"/>
        <color theme="1"/>
        <rFont val="Times New Roman"/>
        <family val="1"/>
        <charset val="204"/>
      </rPr>
      <t xml:space="preserve">Положительная динамика численности обучающихся, зачисленных на программы дополнительного образования детей и/или количества реализуемых образовательных программ дополнительного образования детей </t>
    </r>
    <r>
      <rPr>
        <b/>
        <sz val="12"/>
        <color theme="1"/>
        <rFont val="Times New Roman"/>
        <family val="1"/>
        <charset val="204"/>
      </rPr>
      <t xml:space="preserve">(один обучающийся учитывается 1 раз) </t>
    </r>
  </si>
  <si>
    <r>
      <rPr>
        <sz val="12"/>
        <color theme="1"/>
        <rFont val="Times New Roman"/>
        <family val="1"/>
        <charset val="204"/>
      </rPr>
      <t xml:space="preserve">- численность обучающихся, зачисленных на программы дополнительного образования детей (в отчетном периоде) </t>
    </r>
    <r>
      <rPr>
        <b/>
        <sz val="12"/>
        <color theme="1"/>
        <rFont val="Times New Roman"/>
        <family val="1"/>
        <charset val="204"/>
      </rPr>
      <t xml:space="preserve">-один обучающийся учитывается 1 раз  </t>
    </r>
  </si>
  <si>
    <r>
      <rPr>
        <sz val="12"/>
        <color theme="1"/>
        <rFont val="Times New Roman"/>
        <family val="1"/>
        <charset val="204"/>
      </rPr>
      <t xml:space="preserve">- численность обучающихся, зачисленных на программы дополнительного образования детей (в </t>
    </r>
    <r>
      <rPr>
        <i/>
        <sz val="12"/>
        <color theme="1"/>
        <rFont val="Times New Roman"/>
        <family val="1"/>
        <charset val="204"/>
      </rPr>
      <t xml:space="preserve">предыдущем </t>
    </r>
    <r>
      <rPr>
        <sz val="12"/>
        <color theme="1"/>
        <rFont val="Times New Roman"/>
        <family val="1"/>
        <charset val="204"/>
      </rPr>
      <t>отчетном периоде) -</t>
    </r>
    <r>
      <rPr>
        <b/>
        <sz val="12"/>
        <color theme="1"/>
        <rFont val="Times New Roman"/>
        <family val="1"/>
        <charset val="204"/>
      </rPr>
      <t xml:space="preserve">один обучающийся учитывается 1 раз  </t>
    </r>
  </si>
  <si>
    <t xml:space="preserve">- количеств реализуемых образовательных программ дополнительного образования детей (в отчетном периоде) </t>
  </si>
  <si>
    <r>
      <rPr>
        <sz val="12"/>
        <color theme="1"/>
        <rFont val="Times New Roman"/>
        <family val="1"/>
        <charset val="204"/>
      </rPr>
      <t xml:space="preserve">- количества реализуемых образовательных программ дополнительного образования детей (в </t>
    </r>
    <r>
      <rPr>
        <i/>
        <sz val="12"/>
        <color theme="1"/>
        <rFont val="Times New Roman"/>
        <family val="1"/>
        <charset val="204"/>
      </rPr>
      <t>предыдущем</t>
    </r>
    <r>
      <rPr>
        <sz val="12"/>
        <color theme="1"/>
        <rFont val="Times New Roman"/>
        <family val="1"/>
        <charset val="204"/>
      </rPr>
      <t xml:space="preserve"> отчетном периоде)</t>
    </r>
  </si>
  <si>
    <t>8.3.</t>
  </si>
  <si>
    <r>
      <rPr>
        <sz val="12"/>
        <color theme="1"/>
        <rFont val="Times New Roman"/>
        <family val="1"/>
        <charset val="204"/>
      </rPr>
      <t xml:space="preserve">Положительная динамика численности обучающихся, принимающих участие в региональных, заключительных этапах всероссийских и международных мероприятий различной направленности </t>
    </r>
    <r>
      <rPr>
        <b/>
        <sz val="12"/>
        <color theme="1"/>
        <rFont val="Times New Roman"/>
        <family val="1"/>
        <charset val="204"/>
      </rPr>
      <t>(один обучающийся учитывается 1 раз)</t>
    </r>
  </si>
  <si>
    <r>
      <rPr>
        <sz val="12"/>
        <color theme="1"/>
        <rFont val="Times New Roman"/>
        <family val="1"/>
        <charset val="204"/>
      </rPr>
      <t xml:space="preserve">численности обучающихся, принимающих участие в региональных, заключительных этапах всероссийских и международных мероприятий различной направленности (в отчетном периоде) - </t>
    </r>
    <r>
      <rPr>
        <b/>
        <sz val="12"/>
        <color theme="1"/>
        <rFont val="Times New Roman"/>
        <family val="1"/>
        <charset val="204"/>
      </rPr>
      <t>один обучающийся учитывается 1 раз</t>
    </r>
  </si>
  <si>
    <r>
      <rPr>
        <sz val="12"/>
        <color theme="1"/>
        <rFont val="Times New Roman"/>
        <family val="1"/>
        <charset val="204"/>
      </rPr>
      <t xml:space="preserve">численности обучающихся, принимающих участие в региональных, заключительных этапах всероссийских и международных мероприятий различной направленности  (в </t>
    </r>
    <r>
      <rPr>
        <i/>
        <sz val="12"/>
        <color theme="1"/>
        <rFont val="Times New Roman"/>
        <family val="1"/>
        <charset val="204"/>
      </rPr>
      <t xml:space="preserve">предыдущем </t>
    </r>
    <r>
      <rPr>
        <sz val="12"/>
        <color theme="1"/>
        <rFont val="Times New Roman"/>
        <family val="1"/>
        <charset val="204"/>
      </rPr>
      <t>отчетном периоде) -</t>
    </r>
    <r>
      <rPr>
        <b/>
        <sz val="12"/>
        <color theme="1"/>
        <rFont val="Times New Roman"/>
        <family val="1"/>
        <charset val="204"/>
      </rPr>
      <t>один обучающийся учитывается 1 раз</t>
    </r>
    <r>
      <rPr>
        <sz val="12"/>
        <color theme="1"/>
        <rFont val="Times New Roman"/>
        <family val="1"/>
        <charset val="204"/>
      </rPr>
      <t xml:space="preserve"> </t>
    </r>
  </si>
  <si>
    <t>8.4.</t>
  </si>
  <si>
    <r>
      <rPr>
        <sz val="12"/>
        <color theme="1"/>
        <rFont val="Times New Roman"/>
        <family val="1"/>
        <charset val="204"/>
      </rPr>
      <t>Доля обучающихся, зачисленных на программы дополнительного образования, реализуемые в рамках федеральных и региональных проектов, с использованием сертификатов дополнительного образования, составляет 100% -</t>
    </r>
    <r>
      <rPr>
        <sz val="12"/>
        <color rgb="FF111111"/>
        <rFont val="Times New Roman"/>
        <family val="1"/>
        <charset val="204"/>
      </rPr>
      <t xml:space="preserve"> </t>
    </r>
    <r>
      <rPr>
        <b/>
        <sz val="12"/>
        <color rgb="FF111111"/>
        <rFont val="Times New Roman"/>
        <family val="1"/>
        <charset val="204"/>
      </rPr>
      <t>один обучающийся учитывается один раз</t>
    </r>
  </si>
  <si>
    <t>(количество обучающихся, зачисленных на программы дополнительного образования, реализуемые в рамках федеральных и региональных проектов, с использованием сертификатов дополнительного образования) /  
(общее количество обучающихся, зачисленных на программы дополнительного образования, реализуемые в рамках федеральных и региональных проектов) 
х 100%</t>
  </si>
  <si>
    <r>
      <rPr>
        <sz val="12"/>
        <color theme="1"/>
        <rFont val="Times New Roman"/>
        <family val="1"/>
        <charset val="204"/>
      </rPr>
      <t xml:space="preserve">- количество обучающихся, зачисленных на программы дополнительного образования, реализуемые в рамках федеральных и региональных проектов, с использованием сертификатов дополнительного образования- </t>
    </r>
    <r>
      <rPr>
        <b/>
        <sz val="12"/>
        <color theme="1"/>
        <rFont val="Times New Roman"/>
        <family val="1"/>
        <charset val="204"/>
      </rPr>
      <t xml:space="preserve">один обучающийся учитывается один раз  </t>
    </r>
  </si>
  <si>
    <r>
      <rPr>
        <sz val="12"/>
        <color theme="1"/>
        <rFont val="Times New Roman"/>
        <family val="1"/>
        <charset val="204"/>
      </rPr>
      <t>- количество обучающихся, зачисленных на программы дополнительного образования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2"/>
        <color theme="1"/>
        <rFont val="Times New Roman"/>
        <family val="1"/>
        <charset val="204"/>
      </rPr>
      <t xml:space="preserve">реализуемые в рамках федеральных и региональных проектов </t>
    </r>
  </si>
  <si>
    <t>8.5.</t>
  </si>
  <si>
    <t>Доля обучающихся 6-11 классов, принявших участие в практических мероприятиях по ранней профессиональной ориентации на федеральной платформе «Билет в будущее», не менее чем 30%</t>
  </si>
  <si>
    <t>( количество обучающихся 6-11 классов, принявших участие в практических мероприятиях по ранней профессиональной ориентации на федеральной платформе «Билет в будущее») /  
(общее количество количество обучающихся 6-11 классов) х 100%</t>
  </si>
  <si>
    <t>- количество обучающихся 6-11 классов, принявших участие в практических мероприятиях по ранней профессиональной ориентации на федеральной платформе «Билет в будущее»</t>
  </si>
  <si>
    <t>- общее колисество обучающихся 6-11 классов</t>
  </si>
  <si>
    <t>8.6.</t>
  </si>
  <si>
    <t xml:space="preserve">Доля обучающихся 6-11 классов, принявших участие в мероприятиях ранней профориентации по проекту «ПроеКториЯ» не менее чем 65% </t>
  </si>
  <si>
    <t>( количество обучающихся 6-11 классов, принявших участие принявших участие в мероприятиях ранней профориентации по проекту «ПроеКториЯ») /  
(общее количество количество обучающихся 6-11 классов) х 100%</t>
  </si>
  <si>
    <t xml:space="preserve">- количество обучающихся 6-11 классов,  принявших участие в мероприятиях ранней профориентации по проекту «ПроеКториЯ» </t>
  </si>
  <si>
    <t>8.7.</t>
  </si>
  <si>
    <t>Наличие в ОО педагогических, психолого-педагогических классов (групп)</t>
  </si>
  <si>
    <t>8.8.</t>
  </si>
  <si>
    <t>Наличие обучающихся, проходящих обучение в специализированных университетских классах предпрофильной и ранней профильной подготовки на базе профильных институтов БФУ им. И. Канта в рамках реализации образовательного проекта «Звезда будущего»</t>
  </si>
  <si>
    <t>ИТОГО</t>
  </si>
  <si>
    <r>
      <rPr>
        <sz val="12"/>
        <color theme="1"/>
        <rFont val="Times New Roman"/>
        <family val="1"/>
        <charset val="204"/>
      </rPr>
      <t xml:space="preserve">Наличие подтверждающего документа – </t>
    </r>
    <r>
      <rPr>
        <b/>
        <sz val="12"/>
        <color rgb="FFFF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 xml:space="preserve">балл, 
отсутствие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баллов;</t>
    </r>
  </si>
  <si>
    <r>
      <rPr>
        <sz val="12"/>
        <color theme="1"/>
        <rFont val="Times New Roman"/>
        <family val="1"/>
        <charset val="204"/>
      </rPr>
      <t xml:space="preserve">Наличие подтверждающего документа:
федерального уровня – </t>
    </r>
    <r>
      <rPr>
        <sz val="12"/>
        <color rgb="FFFF0000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балла;
регионального уровня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баллов;</t>
    </r>
  </si>
  <si>
    <r>
      <rPr>
        <sz val="12"/>
        <color theme="1"/>
        <rFont val="Times New Roman"/>
        <family val="1"/>
        <charset val="204"/>
      </rPr>
      <t xml:space="preserve">Наличие подтверждающего документа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отсутствие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баллов;</t>
    </r>
  </si>
  <si>
    <r>
      <rPr>
        <sz val="12"/>
        <color theme="1"/>
        <rFont val="Times New Roman"/>
        <family val="1"/>
        <charset val="204"/>
      </rPr>
      <t xml:space="preserve">Наличие подтверждающего документа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отсутствие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баллов;</t>
    </r>
  </si>
  <si>
    <r>
      <rPr>
        <sz val="12"/>
        <color theme="1"/>
        <rFont val="Times New Roman"/>
        <family val="1"/>
        <charset val="204"/>
      </rPr>
      <t>Прохождение руководителем аттестации с учетом</t>
    </r>
    <r>
      <rPr>
        <sz val="12"/>
        <color theme="1"/>
        <rFont val="Times New Roman"/>
        <family val="1"/>
        <charset val="204"/>
      </rPr>
      <t xml:space="preserve"> тестирования</t>
    </r>
    <r>
      <rPr>
        <sz val="12"/>
        <color theme="1"/>
        <rFont val="Times New Roman"/>
        <family val="1"/>
        <charset val="204"/>
      </rPr>
      <t xml:space="preserve"> и защиты программ развития ОО</t>
    </r>
  </si>
  <si>
    <r>
      <rPr>
        <sz val="12"/>
        <color theme="1"/>
        <rFont val="Times New Roman"/>
        <family val="1"/>
        <charset val="204"/>
      </rPr>
      <t xml:space="preserve">Наличие подтверждающего документа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отсутствие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баллов;</t>
    </r>
  </si>
  <si>
    <r>
      <rPr>
        <sz val="12"/>
        <color theme="1"/>
        <rFont val="Times New Roman"/>
        <family val="1"/>
        <charset val="204"/>
      </rPr>
      <t xml:space="preserve">Наличие педагогических работников, прошедших повышение квалификации на базе </t>
    </r>
    <r>
      <rPr>
        <sz val="12"/>
        <color theme="1"/>
        <rFont val="Times New Roman"/>
        <family val="1"/>
        <charset val="204"/>
      </rPr>
      <t>Центра непрерывного повышения профессионального мастерства педагогических работников</t>
    </r>
  </si>
  <si>
    <r>
      <rPr>
        <sz val="12"/>
        <color theme="1"/>
        <rFont val="Times New Roman"/>
        <family val="1"/>
        <charset val="204"/>
      </rPr>
      <t xml:space="preserve">Доля работников, прошедших повышение квалификации по профилю педагогической деятельности с необходимой периодичностью (раз в три года):
90% - 100%  - </t>
    </r>
    <r>
      <rPr>
        <b/>
        <sz val="12"/>
        <color rgb="FFFF0000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балла, 
50%- 89% -</t>
    </r>
    <r>
      <rPr>
        <b/>
        <sz val="12"/>
        <color rgb="FFFF0000"/>
        <rFont val="Times New Roman"/>
        <family val="1"/>
        <charset val="204"/>
      </rPr>
      <t xml:space="preserve"> 1 </t>
    </r>
    <r>
      <rPr>
        <sz val="12"/>
        <color theme="1"/>
        <rFont val="Times New Roman"/>
        <family val="1"/>
        <charset val="204"/>
      </rPr>
      <t xml:space="preserve">балл
менее 50%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</si>
  <si>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>Отсутствие фактов –</t>
    </r>
    <r>
      <rPr>
        <b/>
        <sz val="12"/>
        <color rgb="FFFF0000"/>
        <rFont val="Times New Roman"/>
        <family val="1"/>
        <charset val="204"/>
      </rPr>
      <t xml:space="preserve"> 1</t>
    </r>
    <r>
      <rPr>
        <sz val="12"/>
        <color theme="1"/>
        <rFont val="Times New Roman"/>
        <family val="1"/>
        <charset val="204"/>
      </rPr>
      <t xml:space="preserve"> балл, 
наличие фактов –</t>
    </r>
    <r>
      <rPr>
        <b/>
        <sz val="12"/>
        <color rgb="FFFF0000"/>
        <rFont val="Times New Roman"/>
        <family val="1"/>
        <charset val="204"/>
      </rPr>
      <t xml:space="preserve"> 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</si>
  <si>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Отсутствие замечаний или наличие документа, подтверждающего их устранение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наличие замечаний или отсутствие документа, подтверждающего устранение замечаний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</si>
  <si>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Отсутствие  фактов травматизма или группового инфекционного заболевания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
наличие, факта травматизма или группового инфекционного заболевания – </t>
    </r>
    <r>
      <rPr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баллов.</t>
    </r>
  </si>
  <si>
    <r>
      <rPr>
        <sz val="12"/>
        <color theme="1"/>
        <rFont val="Times New Roman"/>
        <family val="1"/>
        <charset val="204"/>
      </rPr>
      <t xml:space="preserve">Наличие  факта совершения преступлений и/или правонарушений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баллов, 
отсутствия  фактов преступлений и/или правонарушений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</t>
    </r>
  </si>
  <si>
    <r>
      <rPr>
        <sz val="12"/>
        <color theme="1"/>
        <rFont val="Times New Roman"/>
        <family val="1"/>
        <charset val="204"/>
      </rPr>
      <t xml:space="preserve">Наличие документов, подтверждающих участие  ОО в апробации процедур и инструментов оценки качества образования 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
отсутствие документов, подтверждающих участие ОО в апробации процедур и инструментов оценки качества образования–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</si>
  <si>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100% выпускников 9-х классов получили аттестат об ООО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
менее 100%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баллов,
отсутствие выпускников 9-х классов - показатель не учитывается</t>
    </r>
  </si>
  <si>
    <r>
      <rPr>
        <sz val="12"/>
        <color theme="1"/>
        <rFont val="Times New Roman"/>
        <family val="1"/>
        <charset val="204"/>
      </rPr>
      <t xml:space="preserve">- количество выпускников 9 классов, </t>
    </r>
    <r>
      <rPr>
        <b/>
        <sz val="12"/>
        <color theme="1"/>
        <rFont val="Times New Roman"/>
        <family val="1"/>
        <charset val="204"/>
      </rPr>
      <t>не  получивших</t>
    </r>
    <r>
      <rPr>
        <sz val="12"/>
        <color theme="1"/>
        <rFont val="Times New Roman"/>
        <family val="1"/>
        <charset val="204"/>
      </rPr>
      <t xml:space="preserve"> аттестат об ООО</t>
    </r>
  </si>
  <si>
    <r>
      <rPr>
        <sz val="12"/>
        <color theme="1"/>
        <rFont val="Times New Roman"/>
        <family val="1"/>
        <charset val="204"/>
      </rPr>
      <t xml:space="preserve">100% выпускников 11-х классов получили аттестат об ООО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
менее 100%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баллов,
отсутствие выпускников 9-х классов - показатель не учитывается</t>
    </r>
  </si>
  <si>
    <r>
      <rPr>
        <sz val="12"/>
        <color theme="1"/>
        <rFont val="Times New Roman"/>
        <family val="1"/>
        <charset val="204"/>
      </rPr>
      <t xml:space="preserve">- количество выпускников 11 классов, </t>
    </r>
    <r>
      <rPr>
        <b/>
        <sz val="12"/>
        <color theme="1"/>
        <rFont val="Times New Roman"/>
        <family val="1"/>
        <charset val="204"/>
      </rPr>
      <t>не  получивших</t>
    </r>
    <r>
      <rPr>
        <sz val="12"/>
        <color theme="1"/>
        <rFont val="Times New Roman"/>
        <family val="1"/>
        <charset val="204"/>
      </rPr>
      <t xml:space="preserve"> аттестат об ООО</t>
    </r>
  </si>
  <si>
    <r>
      <rPr>
        <sz val="12"/>
        <color theme="1"/>
        <rFont val="Times New Roman"/>
        <family val="1"/>
        <charset val="204"/>
      </rPr>
      <t xml:space="preserve">Принятие руководителем ОО своевременных и эффективных управленческих решений
по результатам ВПР при условии объективности  их проведения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
Отсутствие  подтверждения объективности проведения ВПР–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баллов;
Отсутствие анализа результатов ВПР или плана мероприятий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баллов.</t>
    </r>
  </si>
  <si>
    <t>см. Методику</t>
  </si>
  <si>
    <r>
      <rPr>
        <sz val="12"/>
        <color theme="1"/>
        <rFont val="Times New Roman"/>
        <family val="1"/>
        <charset val="204"/>
      </rPr>
      <t xml:space="preserve">100% обучающихся уровня НОО перешли на уровень ООО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
менее 100%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</si>
  <si>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в отчетном году участников ЕГЭ, сдавшие хотя бы один предмет на высоком уровне (80 баллов и выше)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</si>
  <si>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в отчетном году обучающихся- регионального и заключительного этапа ВсОШ – </t>
    </r>
    <r>
      <rPr>
        <b/>
        <sz val="12"/>
        <color rgb="FFFF0000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балла, 
участников регионального этапа ВсОШ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отсутствие участников регионального и заключительного этапа ВсОШ 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</si>
  <si>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в отчетном году выпускников 11-х классов, получивших аттестат о СОО с отличием и медаль «За особые успехи в учении»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</si>
  <si>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Адаптированные образовательные программы, в соответствии с запросами – </t>
    </r>
    <r>
      <rPr>
        <b/>
        <sz val="12"/>
        <color rgb="FFFF0000"/>
        <rFont val="Times New Roman"/>
        <family val="1"/>
        <charset val="204"/>
      </rPr>
      <t>0,5</t>
    </r>
    <r>
      <rPr>
        <sz val="12"/>
        <color theme="1"/>
        <rFont val="Times New Roman"/>
        <family val="1"/>
        <charset val="204"/>
      </rPr>
      <t xml:space="preserve"> балла
</t>
    </r>
  </si>
  <si>
    <r>
      <rPr>
        <sz val="12"/>
        <color theme="1"/>
        <rFont val="Times New Roman"/>
        <family val="1"/>
        <charset val="204"/>
      </rPr>
      <t xml:space="preserve">Адаптированные/ индивидуальные учебные планы – </t>
    </r>
    <r>
      <rPr>
        <b/>
        <sz val="12"/>
        <color rgb="FFFF0000"/>
        <rFont val="Times New Roman"/>
        <family val="1"/>
        <charset val="204"/>
      </rPr>
      <t>0,5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</si>
  <si>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>Рабочие программы, разработанные в соответствии с рекомендациями ПМПК –</t>
    </r>
    <r>
      <rPr>
        <b/>
        <sz val="12"/>
        <color rgb="FFFF0000"/>
        <rFont val="Times New Roman"/>
        <family val="1"/>
        <charset val="204"/>
      </rPr>
      <t xml:space="preserve"> 0,5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</si>
  <si>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Альтернативная версия сайта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</si>
  <si>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Возможности предоставлять образовательные услуги в дистанционном режиме или на дому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</si>
  <si>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Наличие пандусов/подъемных платформ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</si>
  <si>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Адаптированные дверные проемы, поручни, лифт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</si>
  <si>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Специализированные санитарно-гигиенические помещения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</si>
  <si>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Кнопки вызова ассистента/тьютора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</si>
  <si>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Сменные кресла-коляски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</si>
  <si>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Специально оборудованное пространство, обеспечивающее коррекционную, реабилитационную работу, социальную адаптацию и деятельность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</si>
  <si>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Дублирование звуковой и/или зрительной информации для инвалидов по слуху и/или зрению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</si>
  <si>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Дублирование текстовой и графической информации шрифтом Брайля – </t>
    </r>
    <r>
      <rPr>
        <b/>
        <sz val="12"/>
        <color rgb="FFFF0000"/>
        <rFont val="Times New Roman"/>
        <family val="1"/>
        <charset val="204"/>
      </rPr>
      <t>0,2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</si>
  <si>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Cпециализированная литература – </t>
    </r>
    <r>
      <rPr>
        <b/>
        <sz val="12"/>
        <color rgb="FFFF0000"/>
        <rFont val="Times New Roman"/>
        <family val="1"/>
        <charset val="204"/>
      </rPr>
      <t>0,5</t>
    </r>
    <r>
      <rPr>
        <sz val="12"/>
        <color theme="1"/>
        <rFont val="Times New Roman"/>
        <family val="1"/>
        <charset val="204"/>
      </rPr>
      <t xml:space="preserve"> балла </t>
    </r>
  </si>
  <si>
    <r>
      <rPr>
        <sz val="12"/>
        <color theme="1"/>
        <rFont val="Times New Roman"/>
        <family val="1"/>
        <charset val="204"/>
      </rPr>
      <t xml:space="preserve">Cпециализированные учебные пособия – </t>
    </r>
    <r>
      <rPr>
        <b/>
        <sz val="12"/>
        <color rgb="FFFF0000"/>
        <rFont val="Times New Roman"/>
        <family val="1"/>
        <charset val="204"/>
      </rPr>
      <t>0,5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</si>
  <si>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Cпециализированные дидактические материалы – </t>
    </r>
    <r>
      <rPr>
        <b/>
        <sz val="12"/>
        <color rgb="FFFF0000"/>
        <rFont val="Times New Roman"/>
        <family val="1"/>
        <charset val="204"/>
      </rPr>
      <t>0,5</t>
    </r>
    <r>
      <rPr>
        <sz val="12"/>
        <color theme="1"/>
        <rFont val="Times New Roman"/>
        <family val="1"/>
        <charset val="204"/>
      </rPr>
      <t xml:space="preserve"> балла</t>
    </r>
  </si>
  <si>
    <t>(число ставок фактически занятых узконаправленными специалистами)/(числу ставок узконаправленных специалистов согласно штатному расписанию)  х 100%</t>
  </si>
  <si>
    <r>
      <rPr>
        <sz val="12"/>
        <color theme="1"/>
        <rFont val="Times New Roman"/>
        <family val="1"/>
        <charset val="204"/>
      </rPr>
      <t xml:space="preserve">100% - укомплектованность ОО узконаправленными специалистами (дефектологи, логопеды, психологи, тьюторы, ассистенты и др.), включая совместителей, согласно штатному расписанию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
менее 100% - укомплектованность ОО узконаправленными специалистами (дефектологи, логопеды, психологи, тьюторы, ассистенты и др.), включая совместителей, согласно штатному расписанию -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0 </t>
    </r>
    <r>
      <rPr>
        <sz val="12"/>
        <color theme="1"/>
        <rFont val="Times New Roman"/>
        <family val="1"/>
        <charset val="204"/>
      </rPr>
      <t>баллов</t>
    </r>
  </si>
  <si>
    <r>
      <rPr>
        <sz val="12"/>
        <color theme="1"/>
        <rFont val="Times New Roman"/>
        <family val="1"/>
        <charset val="204"/>
      </rPr>
      <t xml:space="preserve">100% педагогических работников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
менее 100%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</si>
  <si>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руководящего(их) работника(ов) включенных в: 
муниципальный кадровый резерв системы образования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</t>
    </r>
  </si>
  <si>
    <r>
      <rPr>
        <sz val="12"/>
        <color theme="1"/>
        <rFont val="Times New Roman"/>
        <family val="1"/>
        <charset val="204"/>
      </rPr>
      <t xml:space="preserve">муниципальный кадровый резерв системы образования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</t>
    </r>
  </si>
  <si>
    <r>
      <rPr>
        <sz val="12"/>
        <color theme="1"/>
        <rFont val="Times New Roman"/>
        <family val="1"/>
        <charset val="204"/>
      </rPr>
      <t xml:space="preserve">региональный кадровый резерв системы образования – </t>
    </r>
    <r>
      <rPr>
        <b/>
        <sz val="12"/>
        <color rgb="FFFF0000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</si>
  <si>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Наличие педагогического(их) работника(ов) (без учета руководящих работников), прошедшего(их) курсы повышения квалификации или переподготовки по программам управления в сфере образования – </t>
    </r>
    <r>
      <rPr>
        <b/>
        <sz val="12"/>
        <color rgb="FFFF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балл, 
отсутствие –</t>
    </r>
    <r>
      <rPr>
        <b/>
        <sz val="12"/>
        <color rgb="FFFF0000"/>
        <rFont val="Times New Roman"/>
        <family val="1"/>
        <charset val="204"/>
      </rPr>
      <t xml:space="preserve"> 0 </t>
    </r>
    <r>
      <rPr>
        <sz val="12"/>
        <color theme="1"/>
        <rFont val="Times New Roman"/>
        <family val="1"/>
        <charset val="204"/>
      </rPr>
      <t>баллов</t>
    </r>
  </si>
  <si>
    <r>
      <rPr>
        <sz val="12"/>
        <color theme="1"/>
        <rFont val="Times New Roman"/>
        <family val="1"/>
        <charset val="204"/>
      </rPr>
      <t xml:space="preserve">Наличие педагогических работников, получивших положительный результат по итогам личностно-профессиональной диагностики как претендента для включения в кадровый резерв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отсутствие или получение отрицательного результата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</si>
  <si>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целевых договоров со  студентами–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</si>
  <si>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трудовых договоров с молодыми специалистами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</si>
  <si>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>Наличие обучающихся, занимающихся во вторую смену –</t>
    </r>
    <r>
      <rPr>
        <b/>
        <sz val="12"/>
        <color rgb="FFFF0000"/>
        <rFont val="Times New Roman"/>
        <family val="1"/>
        <charset val="204"/>
      </rPr>
      <t xml:space="preserve"> 0 </t>
    </r>
    <r>
      <rPr>
        <sz val="12"/>
        <color theme="1"/>
        <rFont val="Times New Roman"/>
        <family val="1"/>
        <charset val="204"/>
      </rPr>
      <t xml:space="preserve">балл,
отсутствие обучающихся, занимающихся во вторую смену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</si>
  <si>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>Показатель равен или ниже среднего значения по региону, или имеет положительную тенденцию в сравнении с результатом ОО прошлого учебного года –</t>
    </r>
    <r>
      <rPr>
        <b/>
        <sz val="12"/>
        <color rgb="FFFF0000"/>
        <rFont val="Times New Roman"/>
        <family val="1"/>
        <charset val="204"/>
      </rPr>
      <t xml:space="preserve"> 1 </t>
    </r>
    <r>
      <rPr>
        <sz val="12"/>
        <color theme="1"/>
        <rFont val="Times New Roman"/>
        <family val="1"/>
        <charset val="204"/>
      </rPr>
      <t xml:space="preserve">балл, 
выше – </t>
    </r>
    <r>
      <rPr>
        <b/>
        <sz val="12"/>
        <color rgb="FFFF0000"/>
        <rFont val="Times New Roman"/>
        <family val="1"/>
        <charset val="204"/>
      </rPr>
      <t xml:space="preserve">0 </t>
    </r>
    <r>
      <rPr>
        <sz val="12"/>
        <color theme="1"/>
        <rFont val="Times New Roman"/>
        <family val="1"/>
        <charset val="204"/>
      </rPr>
      <t>баллов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</si>
  <si>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</si>
  <si>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классов/групп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</si>
  <si>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прошлого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</si>
  <si>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классов/групп </t>
    </r>
    <r>
      <rPr>
        <b/>
        <sz val="12"/>
        <color theme="1"/>
        <rFont val="Times New Roman"/>
        <family val="1"/>
        <charset val="204"/>
      </rPr>
      <t>прошлого учебного года</t>
    </r>
  </si>
  <si>
    <r>
      <rPr>
        <sz val="12"/>
        <color theme="1"/>
        <rFont val="Times New Roman"/>
        <family val="1"/>
        <charset val="204"/>
      </rPr>
      <t>Показатель равен или ниже среднего значения по региону, или имеет положительную тенденцию в сравнении с результатом ОО прошлого учебного года –</t>
    </r>
    <r>
      <rPr>
        <b/>
        <sz val="12"/>
        <color rgb="FFFF0000"/>
        <rFont val="Times New Roman"/>
        <family val="1"/>
        <charset val="204"/>
      </rPr>
      <t xml:space="preserve"> 1 </t>
    </r>
    <r>
      <rPr>
        <sz val="12"/>
        <color theme="1"/>
        <rFont val="Times New Roman"/>
        <family val="1"/>
        <charset val="204"/>
      </rPr>
      <t xml:space="preserve">балл, 
выше – </t>
    </r>
    <r>
      <rPr>
        <b/>
        <sz val="12"/>
        <color rgb="FFFF0000"/>
        <rFont val="Times New Roman"/>
        <family val="1"/>
        <charset val="204"/>
      </rPr>
      <t xml:space="preserve">0 </t>
    </r>
    <r>
      <rPr>
        <sz val="12"/>
        <color theme="1"/>
        <rFont val="Times New Roman"/>
        <family val="1"/>
        <charset val="204"/>
      </rPr>
      <t>баллов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</si>
  <si>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</si>
  <si>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педагогических работников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</si>
  <si>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прошлого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</si>
  <si>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пещдагогических работников </t>
    </r>
    <r>
      <rPr>
        <b/>
        <sz val="12"/>
        <color theme="1"/>
        <rFont val="Times New Roman"/>
        <family val="1"/>
        <charset val="204"/>
      </rPr>
      <t>прошлого учебного года</t>
    </r>
  </si>
  <si>
    <r>
      <rPr>
        <sz val="12"/>
        <color theme="1"/>
        <rFont val="Times New Roman"/>
        <family val="1"/>
        <charset val="204"/>
      </rPr>
      <t>Показатель равен или ниже среднего значения по региону, или имеет положительную тенденцию в сравнении с результатом ОО прошлого учебного года –</t>
    </r>
    <r>
      <rPr>
        <b/>
        <sz val="12"/>
        <color rgb="FFFF0000"/>
        <rFont val="Times New Roman"/>
        <family val="1"/>
        <charset val="204"/>
      </rPr>
      <t xml:space="preserve"> 1 </t>
    </r>
    <r>
      <rPr>
        <sz val="12"/>
        <color theme="1"/>
        <rFont val="Times New Roman"/>
        <family val="1"/>
        <charset val="204"/>
      </rPr>
      <t xml:space="preserve">балл, 
выше – </t>
    </r>
    <r>
      <rPr>
        <b/>
        <sz val="12"/>
        <color rgb="FFFF0000"/>
        <rFont val="Times New Roman"/>
        <family val="1"/>
        <charset val="204"/>
      </rPr>
      <t xml:space="preserve">0 </t>
    </r>
    <r>
      <rPr>
        <sz val="12"/>
        <color theme="1"/>
        <rFont val="Times New Roman"/>
        <family val="1"/>
        <charset val="204"/>
      </rPr>
      <t>баллов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</si>
  <si>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</si>
  <si>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персональных компьютеров, используемых в образовательном процессе </t>
    </r>
    <r>
      <rPr>
        <b/>
        <sz val="12"/>
        <color theme="1"/>
        <rFont val="Times New Roman"/>
        <family val="1"/>
        <charset val="204"/>
      </rPr>
      <t>в текущем учебном году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</si>
  <si>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прошлого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</si>
  <si>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персональных компьютеров, используемых в образовательном процессе </t>
    </r>
    <r>
      <rPr>
        <b/>
        <sz val="12"/>
        <color theme="1"/>
        <rFont val="Times New Roman"/>
        <family val="1"/>
        <charset val="204"/>
      </rPr>
      <t>в прошлом учебном году</t>
    </r>
  </si>
  <si>
    <r>
      <rPr>
        <sz val="12"/>
        <color theme="1"/>
        <rFont val="Times New Roman"/>
        <family val="1"/>
        <charset val="204"/>
      </rPr>
      <t>Показатель равен или ниже среднего значения по региону, или имеет положительную тенденцию в сравнении с результатом ОО прошлого учебного года –</t>
    </r>
    <r>
      <rPr>
        <b/>
        <sz val="12"/>
        <color rgb="FFFF0000"/>
        <rFont val="Times New Roman"/>
        <family val="1"/>
        <charset val="204"/>
      </rPr>
      <t xml:space="preserve"> 1 </t>
    </r>
    <r>
      <rPr>
        <sz val="12"/>
        <color theme="1"/>
        <rFont val="Times New Roman"/>
        <family val="1"/>
        <charset val="204"/>
      </rPr>
      <t xml:space="preserve">балл, 
выше – </t>
    </r>
    <r>
      <rPr>
        <b/>
        <sz val="12"/>
        <color rgb="FFFF0000"/>
        <rFont val="Times New Roman"/>
        <family val="1"/>
        <charset val="204"/>
      </rPr>
      <t xml:space="preserve">0 </t>
    </r>
    <r>
      <rPr>
        <sz val="12"/>
        <color theme="1"/>
        <rFont val="Times New Roman"/>
        <family val="1"/>
        <charset val="204"/>
      </rPr>
      <t>баллов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</si>
  <si>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текущего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</si>
  <si>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персональных компьютеров, используемых в образовательном процессе </t>
    </r>
    <r>
      <rPr>
        <b/>
        <sz val="12"/>
        <color theme="1"/>
        <rFont val="Times New Roman"/>
        <family val="1"/>
        <charset val="204"/>
      </rPr>
      <t>в текущем учебном году</t>
    </r>
    <r>
      <rPr>
        <sz val="12"/>
        <color theme="1"/>
        <rFont val="Times New Roman"/>
        <family val="1"/>
        <charset val="204"/>
      </rPr>
      <t>, подключенный к сети Интернет</t>
    </r>
  </si>
  <si>
    <r>
      <rPr>
        <sz val="12"/>
        <color theme="1"/>
        <rFont val="Times New Roman"/>
        <family val="1"/>
        <charset val="204"/>
      </rPr>
      <t xml:space="preserve">- общее количество обучающихся ОО </t>
    </r>
    <r>
      <rPr>
        <b/>
        <sz val="12"/>
        <color theme="1"/>
        <rFont val="Times New Roman"/>
        <family val="1"/>
        <charset val="204"/>
      </rPr>
      <t>прошого учебного года</t>
    </r>
  </si>
  <si>
    <r>
      <rPr>
        <sz val="12"/>
        <color theme="1"/>
        <rFont val="Times New Roman"/>
        <family val="1"/>
        <charset val="204"/>
      </rPr>
      <t xml:space="preserve">- общее количество персональных компьютеров, используемых в образовательном процессе </t>
    </r>
    <r>
      <rPr>
        <b/>
        <sz val="12"/>
        <color theme="1"/>
        <rFont val="Times New Roman"/>
        <family val="1"/>
        <charset val="204"/>
      </rPr>
      <t>в прошлом учебном году</t>
    </r>
    <r>
      <rPr>
        <sz val="12"/>
        <color theme="1"/>
        <rFont val="Times New Roman"/>
        <family val="1"/>
        <charset val="204"/>
      </rPr>
      <t>, подключенный к сети Интернет</t>
    </r>
  </si>
  <si>
    <r>
      <rPr>
        <sz val="12"/>
        <color theme="1"/>
        <rFont val="Times New Roman"/>
        <family val="1"/>
        <charset val="204"/>
      </rPr>
      <t xml:space="preserve"> ОО, расположенные в городах:
скоростью соединения не менее 100 Мбит/с для ОО - </t>
    </r>
    <r>
      <rPr>
        <b/>
        <sz val="12"/>
        <color rgb="FFFF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 xml:space="preserve">балл,
скоростью соединения менее 100 Мбит/с для ОО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баллов;
ОО, расположенные в сельской местности и поселках городского типа:
скоростью соединения не менее 50 Мбит/с для ОО -</t>
    </r>
    <r>
      <rPr>
        <b/>
        <sz val="12"/>
        <color rgb="FFFF0000"/>
        <rFont val="Times New Roman"/>
        <family val="1"/>
        <charset val="204"/>
      </rPr>
      <t xml:space="preserve"> 1</t>
    </r>
    <r>
      <rPr>
        <sz val="12"/>
        <color theme="1"/>
        <rFont val="Times New Roman"/>
        <family val="1"/>
        <charset val="204"/>
      </rPr>
      <t xml:space="preserve"> балл,
скоростью соединения менее 50 Мбит/с для ОО -</t>
    </r>
    <r>
      <rPr>
        <b/>
        <sz val="12"/>
        <color rgb="FFFF0000"/>
        <rFont val="Times New Roman"/>
        <family val="1"/>
        <charset val="204"/>
      </rPr>
      <t xml:space="preserve"> 0 </t>
    </r>
    <r>
      <rPr>
        <sz val="12"/>
        <color theme="1"/>
        <rFont val="Times New Roman"/>
        <family val="1"/>
        <charset val="204"/>
      </rPr>
      <t>баллов</t>
    </r>
  </si>
  <si>
    <r>
      <rPr>
        <sz val="12"/>
        <color theme="1"/>
        <rFont val="Times New Roman"/>
        <family val="1"/>
        <charset val="204"/>
      </rPr>
      <t xml:space="preserve">Наполнение официального сайта ОО в сети Интернет соответствует нормам законодательства  не менее чем на 90%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
наполнение официального сайта ОО в сети Интернет соответствует нормам законодательства  менее чем на 90%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</si>
  <si>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t>% наполнения официального сайта ОО в сети Интернет по данным ежегодного регионального мониторинга официальных сайтов ОО  (Приказ Министерства образования Калининградской области  от  04 октября 2021 года № 1110/1 «О проведении мониторинга обеспечения требований информационной открытости образовательных организаций Калининградской области в рамках оценки деятельности образовательных организаций Калининградской области по предоставлению услуг качественного образования»)</t>
  </si>
  <si>
    <r>
      <rPr>
        <sz val="11"/>
        <color theme="1"/>
        <rFont val="Times New Roman"/>
        <family val="1"/>
        <charset val="204"/>
      </rPr>
      <t xml:space="preserve">более 90% объема заполненной информации в электронном журнале ОО (аналогичном электронном ресурсе) соответствует объему планируемой информации на момент проведения исследования - </t>
    </r>
    <r>
      <rPr>
        <b/>
        <sz val="11"/>
        <color rgb="FFFF0000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балл,
менее 90% объема заполненной информации в электронном журнале ОО (аналогичном электронном ресурсе) соответствует объему планируемой информации на момент проведения исследования -</t>
    </r>
    <r>
      <rPr>
        <b/>
        <sz val="11"/>
        <color rgb="FFFF0000"/>
        <rFont val="Times New Roman"/>
        <family val="1"/>
        <charset val="204"/>
      </rPr>
      <t xml:space="preserve"> 0</t>
    </r>
    <r>
      <rPr>
        <sz val="11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</si>
  <si>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</si>
  <si>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</si>
  <si>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</si>
  <si>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t>Положение, регламент и другие аналогичные документы</t>
  </si>
  <si>
    <r>
      <rPr>
        <sz val="12"/>
        <color theme="1"/>
        <rFont val="Times New Roman"/>
        <family val="1"/>
        <charset val="204"/>
      </rPr>
      <t xml:space="preserve">Наличие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</si>
  <si>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Укомплектованность 100% —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 
менее 100% —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</si>
  <si>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t>только педагогические работники</t>
  </si>
  <si>
    <r>
      <rPr>
        <sz val="12"/>
        <color theme="1"/>
        <rFont val="Times New Roman"/>
        <family val="1"/>
        <charset val="204"/>
      </rPr>
      <t xml:space="preserve">Доля педагогических работников в возрасте до 35 лет не  менее 25% —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
 менее 25%—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</si>
  <si>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Доля педагогических работников в возрасте 65 лет и старше менее или равна 10% —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более 10% —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</si>
  <si>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Доля педагогических работников, имеющих первую или высшую квалификационную категорию 50% и более 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менее  50%–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</si>
  <si>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Доля педагогических работников, имеющих высшее образование составляет не менее 85% 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
менее  85% 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</si>
  <si>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Каждый педагогический работник учитывается один раз  по наивысшему уровеню участия.
1. муниципального уровня - </t>
    </r>
    <r>
      <rPr>
        <b/>
        <sz val="12"/>
        <color rgb="FFFF0000"/>
        <rFont val="Times New Roman"/>
        <family val="1"/>
        <charset val="204"/>
      </rPr>
      <t xml:space="preserve">0,5 </t>
    </r>
    <r>
      <rPr>
        <sz val="12"/>
        <color theme="1"/>
        <rFont val="Times New Roman"/>
        <family val="1"/>
        <charset val="204"/>
      </rPr>
      <t xml:space="preserve">балла;
2. регионального уровня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
3. федерального уровня – </t>
    </r>
    <r>
      <rPr>
        <b/>
        <sz val="12"/>
        <color rgb="FFFF0000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 xml:space="preserve">балла;
отсутствие – </t>
    </r>
    <r>
      <rPr>
        <b/>
        <sz val="12"/>
        <color rgb="FFFF0000"/>
        <rFont val="Times New Roman"/>
        <family val="1"/>
        <charset val="204"/>
      </rPr>
      <t xml:space="preserve">0 </t>
    </r>
    <r>
      <rPr>
        <sz val="12"/>
        <color theme="1"/>
        <rFont val="Times New Roman"/>
        <family val="1"/>
        <charset val="204"/>
      </rPr>
      <t>баллов;</t>
    </r>
  </si>
  <si>
    <r>
      <rPr>
        <sz val="12"/>
        <color theme="1"/>
        <rFont val="Times New Roman"/>
        <family val="1"/>
        <charset val="204"/>
      </rPr>
      <t xml:space="preserve">Наличие педагогических работников, работающих по программам дополнительного образования, реализуемыми в рамках федеральных/ региональных проектов и прошедших курсы повышения квалификации 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
 отсутствие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</si>
  <si>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Результат ОО по НОКО составил:
90 и более баллов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
от 80 до 89 – </t>
    </r>
    <r>
      <rPr>
        <b/>
        <sz val="12"/>
        <color rgb="FFFF0000"/>
        <rFont val="Times New Roman"/>
        <family val="1"/>
        <charset val="204"/>
      </rPr>
      <t>0,5</t>
    </r>
    <r>
      <rPr>
        <sz val="12"/>
        <color theme="1"/>
        <rFont val="Times New Roman"/>
        <family val="1"/>
        <charset val="204"/>
      </rPr>
      <t xml:space="preserve"> балла;
менее 80 баллов–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</si>
  <si>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Альтернативная версия сайта – </t>
    </r>
    <r>
      <rPr>
        <b/>
        <sz val="12"/>
        <color rgb="FFFF0000"/>
        <rFont val="Times New Roman"/>
        <family val="1"/>
        <charset val="204"/>
      </rPr>
      <t>0,25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</si>
  <si>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Пандусы/подъемная платформа – </t>
    </r>
    <r>
      <rPr>
        <b/>
        <sz val="12"/>
        <color rgb="FFFF0000"/>
        <rFont val="Times New Roman"/>
        <family val="1"/>
        <charset val="204"/>
      </rPr>
      <t>0,25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</si>
  <si>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Адаптированные дверные проемы, поручни, лифт – </t>
    </r>
    <r>
      <rPr>
        <b/>
        <sz val="12"/>
        <color rgb="FFFF0000"/>
        <rFont val="Times New Roman"/>
        <family val="1"/>
        <charset val="204"/>
      </rPr>
      <t>0,25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</si>
  <si>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Специализированные санитарно-гигиенические помещения – </t>
    </r>
    <r>
      <rPr>
        <b/>
        <sz val="12"/>
        <color rgb="FFFF0000"/>
        <rFont val="Times New Roman"/>
        <family val="1"/>
        <charset val="204"/>
      </rPr>
      <t>0,25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</si>
  <si>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Кнопки вызова ассистента/тьютора – </t>
    </r>
    <r>
      <rPr>
        <b/>
        <sz val="12"/>
        <color rgb="FFFF0000"/>
        <rFont val="Times New Roman"/>
        <family val="1"/>
        <charset val="204"/>
      </rPr>
      <t>0,25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</si>
  <si>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Сменное кресело-коляска – </t>
    </r>
    <r>
      <rPr>
        <b/>
        <sz val="12"/>
        <color rgb="FFFF0000"/>
        <rFont val="Times New Roman"/>
        <family val="1"/>
        <charset val="204"/>
      </rPr>
      <t>0,25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</si>
  <si>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rgb="FF000000"/>
        <rFont val="Times New Roman"/>
        <family val="1"/>
        <charset val="204"/>
      </rPr>
      <t xml:space="preserve">Дублирование звуковой и зрительной информации для инвалидов по слуху и зрению – </t>
    </r>
    <r>
      <rPr>
        <b/>
        <sz val="12"/>
        <color rgb="FFFF0000"/>
        <rFont val="Times New Roman"/>
        <family val="1"/>
        <charset val="204"/>
      </rPr>
      <t>0,25</t>
    </r>
    <r>
      <rPr>
        <sz val="12"/>
        <color rgb="FF000000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</si>
  <si>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 xml:space="preserve">Дублирование текстовой и графической информации шрифтом Брайля – </t>
    </r>
    <r>
      <rPr>
        <b/>
        <sz val="12"/>
        <color rgb="FFFF0000"/>
        <rFont val="Times New Roman"/>
        <family val="1"/>
        <charset val="204"/>
      </rPr>
      <t>0,25</t>
    </r>
    <r>
      <rPr>
        <sz val="12"/>
        <color theme="1"/>
        <rFont val="Times New Roman"/>
        <family val="1"/>
        <charset val="204"/>
      </rPr>
      <t xml:space="preserve"> балла</t>
    </r>
  </si>
  <si>
    <r>
      <rPr>
        <sz val="12"/>
        <color theme="1"/>
        <rFont val="Times New Roman"/>
        <family val="1"/>
        <charset val="204"/>
      </rPr>
      <t>ОО является получателем средств из областного бюджета по итогам грантовых конкурсов —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ОО не является получателем средств из областного бюджета по итогам грантовых конкурсов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</si>
  <si>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>ОО является получателем средств из федерального бюджета по итогам грантовых конкурсов —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ОО не является получателем средств из федерального бюджета по итогам грантовых конкурсов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</si>
  <si>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rgb="FF111111"/>
        <rFont val="Times New Roman"/>
        <family val="1"/>
        <charset val="204"/>
      </rPr>
      <t xml:space="preserve">Наличие ОО в перечне организаций </t>
    </r>
    <r>
      <rPr>
        <sz val="12"/>
        <color rgb="FF000000"/>
        <rFont val="Times New Roman"/>
        <family val="1"/>
        <charset val="204"/>
      </rPr>
      <t xml:space="preserve">в деятельности которых выявлены признаки необъективности результатов оценочных процедур (за последние три учебных года)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rgb="FF000000"/>
        <rFont val="Times New Roman"/>
        <family val="1"/>
        <charset val="204"/>
      </rPr>
      <t xml:space="preserve"> баллов, 
отсутствие признаков необъективности (за последние три учебных года) 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балл</t>
    </r>
  </si>
  <si>
    <r>
      <rPr>
        <sz val="12"/>
        <color theme="1"/>
        <rFont val="Times New Roman"/>
        <family val="1"/>
        <charset val="204"/>
      </rPr>
      <t xml:space="preserve">Наличие  результатов ЕГЭ  хотя бы по одному предмету ниже 70 баллов у выпускников 11 классов, получивших аттестат особого образца и медаль «За заслуги в обучении»,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баллов, 
отсутствие признаков необъективности–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</t>
    </r>
  </si>
  <si>
    <r>
      <rPr>
        <sz val="12"/>
        <color theme="1"/>
        <rFont val="Times New Roman"/>
        <family val="1"/>
        <charset val="204"/>
      </rPr>
      <t xml:space="preserve">Наличие образовательной программе ОО мероприятий по профессиональной ориентации, в том числе в рамках взаимодействия с предприятиями региона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</si>
  <si>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Положительная динамика численности обучающихся, зачисленных на программы дополнительного образования детей и/или количества реализуемых образовательных программ дополнительного образования детей </t>
    </r>
    <r>
      <rPr>
        <b/>
        <sz val="12"/>
        <color theme="1"/>
        <rFont val="Times New Roman"/>
        <family val="1"/>
        <charset val="204"/>
      </rPr>
      <t xml:space="preserve">(один обучающийся учитывается 1 раз) </t>
    </r>
  </si>
  <si>
    <r>
      <rPr>
        <sz val="11"/>
        <color theme="1"/>
        <rFont val="Times New Roman"/>
        <family val="1"/>
        <charset val="204"/>
      </rPr>
      <t xml:space="preserve">( численность обучающихся, зачисленных на программы дополнительного образования детей (в отчетном периоде)) /  
( численность обучающихся, зачисленных на программы дополнительного образования детей (в </t>
    </r>
    <r>
      <rPr>
        <i/>
        <sz val="11"/>
        <color theme="1"/>
        <rFont val="Times New Roman"/>
        <family val="1"/>
        <charset val="204"/>
      </rPr>
      <t xml:space="preserve">предыдущем </t>
    </r>
    <r>
      <rPr>
        <sz val="11"/>
        <color theme="1"/>
        <rFont val="Times New Roman"/>
        <family val="1"/>
        <charset val="204"/>
      </rPr>
      <t>отчетном периоде)) 
сравнивается с 1.0
( количество реализуемых программы дополнительного образования детей (в отчетном периоде)) /  
( количество реализуемых программы дополнительного образования детей (в предыдущем отчетном периоде)) 
сравнивается с 1.0</t>
    </r>
  </si>
  <si>
    <r>
      <rPr>
        <sz val="12"/>
        <color theme="1"/>
        <rFont val="Times New Roman"/>
        <family val="1"/>
        <charset val="204"/>
      </rPr>
      <t xml:space="preserve">Есть положительная динамики численности обучающихся по программам дополнительного образования (в отношении предыдущего отчетного периода)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балл; 
отсутствие –</t>
    </r>
    <r>
      <rPr>
        <b/>
        <sz val="12"/>
        <color rgb="FFFF0000"/>
        <rFont val="Times New Roman"/>
        <family val="1"/>
        <charset val="204"/>
      </rPr>
      <t xml:space="preserve"> 0</t>
    </r>
    <r>
      <rPr>
        <sz val="12"/>
        <color theme="1"/>
        <rFont val="Times New Roman"/>
        <family val="1"/>
        <charset val="204"/>
      </rPr>
      <t xml:space="preserve"> баллов;
рост численности обучающихся по программам дополнительного образования связан с увеличением количества реализуемых образовательных программ – </t>
    </r>
    <r>
      <rPr>
        <b/>
        <sz val="12"/>
        <color theme="1"/>
        <rFont val="Times New Roman"/>
        <family val="1"/>
        <charset val="204"/>
      </rPr>
      <t>дополнительно</t>
    </r>
    <r>
      <rPr>
        <b/>
        <sz val="12"/>
        <color rgb="FFFF0000"/>
        <rFont val="Times New Roman"/>
        <family val="1"/>
        <charset val="204"/>
      </rPr>
      <t xml:space="preserve"> 0,5 </t>
    </r>
    <r>
      <rPr>
        <sz val="12"/>
        <color theme="1"/>
        <rFont val="Times New Roman"/>
        <family val="1"/>
        <charset val="204"/>
      </rPr>
      <t>балла; 
Есть положительная динамика количества реализуемых образовательных программ дополнительного образования детей -</t>
    </r>
    <r>
      <rPr>
        <b/>
        <sz val="12"/>
        <color rgb="FFFF0000"/>
        <rFont val="Times New Roman"/>
        <family val="1"/>
        <charset val="204"/>
      </rPr>
      <t xml:space="preserve">0,5 </t>
    </r>
    <r>
      <rPr>
        <sz val="12"/>
        <color theme="1"/>
        <rFont val="Times New Roman"/>
        <family val="1"/>
        <charset val="204"/>
      </rPr>
      <t xml:space="preserve">балла;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</si>
  <si>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- численность обучающихся, зачисленных на программы дополнительного образования детей (в отчетном периоде) </t>
    </r>
    <r>
      <rPr>
        <b/>
        <sz val="12"/>
        <color theme="1"/>
        <rFont val="Times New Roman"/>
        <family val="1"/>
        <charset val="204"/>
      </rPr>
      <t xml:space="preserve">-один обучающийся учитывается 1 раз  </t>
    </r>
  </si>
  <si>
    <r>
      <rPr>
        <sz val="12"/>
        <color theme="1"/>
        <rFont val="Times New Roman"/>
        <family val="1"/>
        <charset val="204"/>
      </rPr>
      <t xml:space="preserve">- численность обучающихся, зачисленных на программы дополнительного образования детей (в </t>
    </r>
    <r>
      <rPr>
        <i/>
        <sz val="12"/>
        <color theme="1"/>
        <rFont val="Times New Roman"/>
        <family val="1"/>
        <charset val="204"/>
      </rPr>
      <t xml:space="preserve">предыдущем </t>
    </r>
    <r>
      <rPr>
        <sz val="12"/>
        <color theme="1"/>
        <rFont val="Times New Roman"/>
        <family val="1"/>
        <charset val="204"/>
      </rPr>
      <t>отчетном периоде) -</t>
    </r>
    <r>
      <rPr>
        <b/>
        <sz val="12"/>
        <color theme="1"/>
        <rFont val="Times New Roman"/>
        <family val="1"/>
        <charset val="204"/>
      </rPr>
      <t xml:space="preserve">один обучающийся учитывается 1 раз  </t>
    </r>
  </si>
  <si>
    <r>
      <rPr>
        <sz val="12"/>
        <color theme="1"/>
        <rFont val="Times New Roman"/>
        <family val="1"/>
        <charset val="204"/>
      </rPr>
      <t xml:space="preserve">- количества реализуемых образовательных программ дополнительного образования детей (в </t>
    </r>
    <r>
      <rPr>
        <i/>
        <sz val="12"/>
        <color theme="1"/>
        <rFont val="Times New Roman"/>
        <family val="1"/>
        <charset val="204"/>
      </rPr>
      <t>предыдущем</t>
    </r>
    <r>
      <rPr>
        <sz val="12"/>
        <color theme="1"/>
        <rFont val="Times New Roman"/>
        <family val="1"/>
        <charset val="204"/>
      </rPr>
      <t xml:space="preserve"> отчетном периоде)</t>
    </r>
  </si>
  <si>
    <r>
      <rPr>
        <sz val="12"/>
        <color theme="1"/>
        <rFont val="Times New Roman"/>
        <family val="1"/>
        <charset val="204"/>
      </rPr>
      <t xml:space="preserve">Положительная динамика численности обучающихся, принимающих участие в региональных, заключительных этапах всероссийских и международных мероприятий различной направленности </t>
    </r>
    <r>
      <rPr>
        <b/>
        <sz val="12"/>
        <color theme="1"/>
        <rFont val="Times New Roman"/>
        <family val="1"/>
        <charset val="204"/>
      </rPr>
      <t>(один обучающийся учитывается 1 раз)</t>
    </r>
  </si>
  <si>
    <r>
      <rPr>
        <sz val="12"/>
        <color theme="1"/>
        <rFont val="Times New Roman"/>
        <family val="1"/>
        <charset val="204"/>
      </rPr>
      <t xml:space="preserve">( численности обучающихся, принимающих участие в региональных, заключительных этапах всероссийских и международных мероприятий различной направленности (в отчетном периоде) ) /  
(численности обучающихся, принимающих участие в региональных, заключительных этапах всероссийских и международных мероприятий различной направленности (в </t>
    </r>
    <r>
      <rPr>
        <i/>
        <sz val="12"/>
        <color theme="1"/>
        <rFont val="Times New Roman"/>
        <family val="1"/>
        <charset val="204"/>
      </rPr>
      <t>предыдущем</t>
    </r>
    <r>
      <rPr>
        <sz val="12"/>
        <color theme="1"/>
        <rFont val="Times New Roman"/>
        <family val="1"/>
        <charset val="204"/>
      </rPr>
      <t xml:space="preserve"> отчетном периоде)) 
сравнивается с 1.0</t>
    </r>
  </si>
  <si>
    <r>
      <rPr>
        <sz val="12"/>
        <color theme="1"/>
        <rFont val="Times New Roman"/>
        <family val="1"/>
        <charset val="204"/>
      </rPr>
      <t xml:space="preserve">Наличие положительной динамики численности обучающихся (в отношении предыдущего отчетного периода), принимающих участие в региональных, заключительных этапах всероссийских и международных мероприятий различной направленности – </t>
    </r>
    <r>
      <rPr>
        <b/>
        <sz val="12"/>
        <color rgb="FFFF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 xml:space="preserve">балл, 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</si>
  <si>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численности обучающихся, принимающих участие в региональных, заключительных этапах всероссийских и международных мероприятий различной направленности (в отчетном периоде) - </t>
    </r>
    <r>
      <rPr>
        <b/>
        <sz val="12"/>
        <color theme="1"/>
        <rFont val="Times New Roman"/>
        <family val="1"/>
        <charset val="204"/>
      </rPr>
      <t>один обучающийся учитывается 1 раз</t>
    </r>
  </si>
  <si>
    <r>
      <rPr>
        <sz val="12"/>
        <color theme="1"/>
        <rFont val="Times New Roman"/>
        <family val="1"/>
        <charset val="204"/>
      </rPr>
      <t xml:space="preserve">численности обучающихся, принимающих участие в региональных, заключительных этапах всероссийских и международных мероприятий различной направленности  (в </t>
    </r>
    <r>
      <rPr>
        <i/>
        <sz val="12"/>
        <color theme="1"/>
        <rFont val="Times New Roman"/>
        <family val="1"/>
        <charset val="204"/>
      </rPr>
      <t xml:space="preserve">предыдущем </t>
    </r>
    <r>
      <rPr>
        <sz val="12"/>
        <color theme="1"/>
        <rFont val="Times New Roman"/>
        <family val="1"/>
        <charset val="204"/>
      </rPr>
      <t>отчетном периоде) -</t>
    </r>
    <r>
      <rPr>
        <b/>
        <sz val="12"/>
        <color theme="1"/>
        <rFont val="Times New Roman"/>
        <family val="1"/>
        <charset val="204"/>
      </rPr>
      <t>один обучающийся учитывается 1 раз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</si>
  <si>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sz val="12"/>
        <color theme="1"/>
        <rFont val="Times New Roman"/>
        <family val="1"/>
        <charset val="204"/>
      </rPr>
      <t>Доля обучающихся, зачисленных на программы дополнительного образования, реализуемые в рамках федеральных и региональных проектов, с использованием сертификатов дополнительного образования, составляет 100% -</t>
    </r>
    <r>
      <rPr>
        <sz val="12"/>
        <color rgb="FF111111"/>
        <rFont val="Times New Roman"/>
        <family val="1"/>
        <charset val="204"/>
      </rPr>
      <t xml:space="preserve"> </t>
    </r>
    <r>
      <rPr>
        <b/>
        <sz val="12"/>
        <color rgb="FF111111"/>
        <rFont val="Times New Roman"/>
        <family val="1"/>
        <charset val="204"/>
      </rPr>
      <t>один обучающийся учитывается один раз</t>
    </r>
  </si>
  <si>
    <r>
      <rPr>
        <sz val="12"/>
        <color theme="1"/>
        <rFont val="Times New Roman"/>
        <family val="1"/>
        <charset val="204"/>
      </rPr>
      <t xml:space="preserve">100% обучающихся зачислены на программы дополнительного образования (реализуемые в рамках федеральных и региональных проектов) с использованием сертификатов дополнительного образования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менее 100%  – 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</si>
  <si>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- количество обучающихся, зачисленных на программы дополнительного образования, реализуемые в рамках федеральных и региональных проектов, с использованием сертификатов дополнительного образования- </t>
    </r>
    <r>
      <rPr>
        <b/>
        <sz val="12"/>
        <color theme="1"/>
        <rFont val="Times New Roman"/>
        <family val="1"/>
        <charset val="204"/>
      </rPr>
      <t xml:space="preserve">один обучающийся учитывается один раз  </t>
    </r>
  </si>
  <si>
    <r>
      <rPr>
        <sz val="12"/>
        <color theme="1"/>
        <rFont val="Times New Roman"/>
        <family val="1"/>
        <charset val="204"/>
      </rPr>
      <t>- количество обучающихся, зачисленных на программы дополнительного образования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2"/>
        <color theme="1"/>
        <rFont val="Times New Roman"/>
        <family val="1"/>
        <charset val="204"/>
      </rPr>
      <t xml:space="preserve">реализуемые в рамках федеральных и региональных проектов </t>
    </r>
  </si>
  <si>
    <r>
      <rPr>
        <sz val="12"/>
        <color theme="1"/>
        <rFont val="Times New Roman"/>
        <family val="1"/>
        <charset val="204"/>
      </rPr>
      <t xml:space="preserve">30% и более обучающихся 6-11 классов приняли участие в практических мероприятиях по ранней профессиональной ориентации на федеральной платформе «Билет в будущее» -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менее 30%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</si>
  <si>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>65% и более обучающихся 6-11 классов приняли участие в мероприятиях ранней профориентации по проекту «ПроеКториЯ» -</t>
    </r>
    <r>
      <rPr>
        <b/>
        <sz val="12"/>
        <color rgb="FFFF0000"/>
        <rFont val="Times New Roman"/>
        <family val="1"/>
        <charset val="204"/>
      </rPr>
      <t xml:space="preserve"> 1</t>
    </r>
    <r>
      <rPr>
        <sz val="12"/>
        <color theme="1"/>
        <rFont val="Times New Roman"/>
        <family val="1"/>
        <charset val="204"/>
      </rPr>
      <t xml:space="preserve"> балл,
менее 65% -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</si>
  <si>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педагогических, психолого-педагогических классов (групп)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</si>
  <si>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r>
      <rPr>
        <sz val="12"/>
        <color theme="1"/>
        <rFont val="Times New Roman"/>
        <family val="1"/>
        <charset val="204"/>
      </rPr>
      <t xml:space="preserve">Наличие обучающихся, проходящих обучение в специализированных  университетских классах предпрофильной и ранней профильной подготовки на базе профильных институтов БФУ им. И. Канта в рамках реализации образовательного проекта «Звезда будущего» – </t>
    </r>
    <r>
      <rPr>
        <b/>
        <sz val="12"/>
        <color rgb="FFFF0000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балл, 
отсутствие – </t>
    </r>
    <r>
      <rPr>
        <b/>
        <sz val="12"/>
        <color rgb="FFFF0000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баллов</t>
    </r>
  </si>
  <si>
    <t>6. Вкладку "Муниципальный свод" заполняют ответственные лица за проведение мониторинга в муниципальном образовании ОДИН РАЗ!!!</t>
  </si>
  <si>
    <t>муниципальный кадровый резерв системы образования</t>
  </si>
  <si>
    <t>региональный кадровый резерв системы образования</t>
  </si>
  <si>
    <t>Балл</t>
  </si>
  <si>
    <r>
      <t xml:space="preserve">ВНИМАНИЕ!!! При переносе в эту таблицу данных из таблиц достижений руководителей сохранять </t>
    </r>
    <r>
      <rPr>
        <i/>
        <u/>
        <sz val="14"/>
        <color rgb="FFCC0000"/>
        <rFont val="Calibri"/>
        <family val="2"/>
        <charset val="204"/>
      </rPr>
      <t>ТОЛЬКО ЗНАЧЕНИЯ</t>
    </r>
    <r>
      <rPr>
        <i/>
        <sz val="14"/>
        <color rgb="FFCC0000"/>
        <rFont val="Calibri"/>
        <family val="2"/>
        <charset val="204"/>
      </rPr>
      <t>!!!</t>
    </r>
  </si>
  <si>
    <t>Без учета сезонных заболеваний и COVID-19</t>
  </si>
  <si>
    <t>5. Вкладку "Таблица достижений руководителя" заполняют руководители образовательных учреждений. 
В этом году в Мониторинге участвуют ТОЛЬКО руководители общеобразовательных учреждений.</t>
  </si>
  <si>
    <t>1. До начала внесения информации пересохраните Форму и переименуйте, 
указав сокращенное наименование образовательной организации, руководителем которой Вы  являетесь.</t>
  </si>
  <si>
    <t>баллы могут быть пересмотрены на уровне МОУО и региональном уровне в соответствии со средними показателями</t>
  </si>
  <si>
    <t xml:space="preserve">баллы могут быть пересмотрены на уровне МОУО и региональном уровне в соответствии со средними показателями </t>
  </si>
  <si>
    <t>Значение показателя не заполняется образовательной организацией,сведения предоставляются региональным операторам мониторинга (ГБУ КО "РЦО")</t>
  </si>
  <si>
    <t xml:space="preserve">Ведущий специалист отдела образования </t>
  </si>
  <si>
    <t>Третьякова Алина Сергеевна</t>
  </si>
  <si>
    <t xml:space="preserve">panarina.alina2017@yandex.ru </t>
  </si>
  <si>
    <t xml:space="preserve">https://disk.yandex.ru/i/XgS3TdAy2qjpWg </t>
  </si>
  <si>
    <t xml:space="preserve">https://disk.yandex.ru/i/WlRmi1KIjiSDUA </t>
  </si>
  <si>
    <t xml:space="preserve">https://disk.yandex.ru/i/K4V-6BtHF4h7xg </t>
  </si>
  <si>
    <t>МБОУ "Тимирязевская СОШ"</t>
  </si>
  <si>
    <t>МБОУ "Прохладненская ООШ"</t>
  </si>
  <si>
    <t>МАОУ "Ясновская СОШ"</t>
  </si>
  <si>
    <t>Есть</t>
  </si>
  <si>
    <t>Нет</t>
  </si>
  <si>
    <t>Да</t>
  </si>
  <si>
    <t>1 смена</t>
  </si>
  <si>
    <t>село</t>
  </si>
  <si>
    <t>не менее 50 Мбит/с</t>
  </si>
  <si>
    <t>нет</t>
  </si>
  <si>
    <t xml:space="preserve">МБОУ "Большаковская СОШ" </t>
  </si>
  <si>
    <t>МБОУ "Славская СОШ"</t>
  </si>
  <si>
    <t>Нет_детей</t>
  </si>
  <si>
    <t xml:space="preserve"> </t>
  </si>
  <si>
    <t>есть</t>
  </si>
  <si>
    <t>Город</t>
  </si>
  <si>
    <t>не менее 100 Мбит/с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</si>
</sst>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scheme val="minor"/>
    </font>
    <font>
      <b/>
      <i/>
      <sz val="14"/>
      <color rgb="FF073763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i/>
      <sz val="14"/>
      <color rgb="FF660000"/>
      <name val="Calibri"/>
      <family val="2"/>
      <charset val="204"/>
    </font>
    <font>
      <i/>
      <sz val="14"/>
      <color rgb="FFCC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6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1111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CC0000"/>
      <name val="Calibri"/>
      <family val="2"/>
      <charset val="204"/>
    </font>
    <font>
      <i/>
      <u/>
      <sz val="14"/>
      <color rgb="FFCC0000"/>
      <name val="Calibri"/>
      <family val="2"/>
      <charset val="204"/>
    </font>
    <font>
      <u/>
      <sz val="11"/>
      <color theme="1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DE9D9"/>
        <bgColor rgb="FFFDE9D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CFE2F3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8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2" xfId="0" applyFont="1" applyBorder="1"/>
    <xf numFmtId="0" fontId="9" fillId="0" borderId="2" xfId="0" applyFont="1" applyBorder="1" applyAlignment="1">
      <alignment horizontal="center" vertical="center"/>
    </xf>
    <xf numFmtId="0" fontId="8" fillId="0" borderId="2" xfId="0" applyFont="1" applyBorder="1"/>
    <xf numFmtId="0" fontId="7" fillId="0" borderId="2" xfId="0" applyFont="1" applyBorder="1" applyAlignment="1">
      <alignment wrapText="1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2" fontId="9" fillId="0" borderId="2" xfId="0" applyNumberFormat="1" applyFont="1" applyBorder="1" applyAlignment="1">
      <alignment horizontal="center" vertical="center"/>
    </xf>
    <xf numFmtId="0" fontId="15" fillId="0" borderId="0" xfId="0" applyFont="1"/>
    <xf numFmtId="1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2" fontId="10" fillId="0" borderId="2" xfId="0" applyNumberFormat="1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7" fillId="9" borderId="0" xfId="0" applyFont="1" applyFill="1"/>
    <xf numFmtId="0" fontId="10" fillId="8" borderId="2" xfId="0" applyFont="1" applyFill="1" applyBorder="1" applyAlignment="1">
      <alignment vertical="top" wrapText="1"/>
    </xf>
    <xf numFmtId="2" fontId="9" fillId="0" borderId="0" xfId="0" applyNumberFormat="1" applyFont="1" applyAlignment="1">
      <alignment vertical="center"/>
    </xf>
    <xf numFmtId="0" fontId="8" fillId="0" borderId="0" xfId="0" applyFont="1"/>
    <xf numFmtId="2" fontId="7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16" fillId="4" borderId="2" xfId="0" applyFont="1" applyFill="1" applyBorder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64" fontId="9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/>
    <xf numFmtId="0" fontId="10" fillId="0" borderId="8" xfId="0" applyFont="1" applyBorder="1" applyAlignment="1">
      <alignment vertical="top" wrapText="1"/>
    </xf>
    <xf numFmtId="0" fontId="0" fillId="0" borderId="8" xfId="0" applyFont="1" applyBorder="1" applyAlignment="1"/>
    <xf numFmtId="0" fontId="10" fillId="0" borderId="8" xfId="0" applyFont="1" applyBorder="1" applyAlignment="1">
      <alignment vertical="top" wrapText="1"/>
    </xf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 applyAlignment="1">
      <alignment horizontal="left" vertical="top" wrapText="1"/>
    </xf>
    <xf numFmtId="0" fontId="10" fillId="9" borderId="8" xfId="0" applyFont="1" applyFill="1" applyBorder="1" applyAlignment="1">
      <alignment vertical="top" wrapText="1"/>
    </xf>
    <xf numFmtId="2" fontId="10" fillId="0" borderId="8" xfId="0" applyNumberFormat="1" applyFont="1" applyBorder="1" applyAlignment="1">
      <alignment vertical="top" wrapText="1"/>
    </xf>
    <xf numFmtId="0" fontId="10" fillId="8" borderId="8" xfId="0" applyFont="1" applyFill="1" applyBorder="1" applyAlignment="1">
      <alignment vertical="top" wrapText="1"/>
    </xf>
    <xf numFmtId="2" fontId="29" fillId="0" borderId="8" xfId="0" applyNumberFormat="1" applyFont="1" applyBorder="1" applyAlignment="1">
      <alignment vertical="center"/>
    </xf>
    <xf numFmtId="0" fontId="30" fillId="0" borderId="8" xfId="0" applyFont="1" applyBorder="1" applyAlignment="1">
      <alignment horizontal="center" vertical="top" wrapText="1"/>
    </xf>
    <xf numFmtId="0" fontId="31" fillId="0" borderId="0" xfId="0" applyFont="1" applyAlignment="1"/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top" wrapText="1"/>
      <protection locked="0"/>
    </xf>
    <xf numFmtId="164" fontId="9" fillId="0" borderId="2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9" fillId="11" borderId="2" xfId="0" applyFont="1" applyFill="1" applyBorder="1" applyAlignment="1" applyProtection="1">
      <alignment horizontal="center" vertical="center"/>
      <protection locked="0"/>
    </xf>
    <xf numFmtId="0" fontId="33" fillId="2" borderId="0" xfId="1" applyFill="1"/>
    <xf numFmtId="0" fontId="2" fillId="2" borderId="0" xfId="0" applyFont="1" applyFill="1" applyAlignment="1">
      <alignment horizontal="left"/>
    </xf>
    <xf numFmtId="0" fontId="7" fillId="0" borderId="2" xfId="0" applyFont="1" applyBorder="1"/>
    <xf numFmtId="0" fontId="9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0" fontId="6" fillId="0" borderId="8" xfId="0" applyFont="1" applyBorder="1" applyAlignment="1"/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11" borderId="2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/>
    <xf numFmtId="9" fontId="9" fillId="5" borderId="2" xfId="0" applyNumberFormat="1" applyFont="1" applyFill="1" applyBorder="1" applyAlignment="1" applyProtection="1">
      <alignment horizontal="center" vertical="center"/>
      <protection locked="0"/>
    </xf>
    <xf numFmtId="9" fontId="9" fillId="11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9" fontId="9" fillId="5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2" fontId="7" fillId="0" borderId="8" xfId="0" applyNumberFormat="1" applyFont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9" fillId="11" borderId="8" xfId="0" applyFont="1" applyFill="1" applyBorder="1" applyAlignment="1" applyProtection="1">
      <alignment horizontal="center" vertical="center"/>
      <protection locked="0"/>
    </xf>
    <xf numFmtId="164" fontId="9" fillId="3" borderId="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6" fillId="0" borderId="3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0" fillId="0" borderId="1" xfId="0" applyFont="1" applyBorder="1" applyAlignment="1">
      <alignment vertical="top" wrapText="1"/>
    </xf>
    <xf numFmtId="0" fontId="6" fillId="0" borderId="7" xfId="0" applyFont="1" applyBorder="1"/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7" fillId="8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top" wrapText="1"/>
    </xf>
    <xf numFmtId="0" fontId="14" fillId="9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vertical="top" wrapText="1"/>
    </xf>
    <xf numFmtId="0" fontId="0" fillId="0" borderId="0" xfId="0" applyFont="1" applyAlignment="1"/>
    <xf numFmtId="0" fontId="9" fillId="1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9" borderId="11" xfId="0" applyFont="1" applyFill="1" applyBorder="1" applyAlignment="1">
      <alignment horizontal="center" vertical="top" wrapText="1"/>
    </xf>
    <xf numFmtId="0" fontId="10" fillId="9" borderId="12" xfId="0" applyFont="1" applyFill="1" applyBorder="1" applyAlignment="1">
      <alignment horizontal="center" vertical="top" wrapText="1"/>
    </xf>
    <xf numFmtId="0" fontId="10" fillId="9" borderId="13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sk.yandex.ru/i/WlRmi1KIjiSDUA" TargetMode="External"/><Relationship Id="rId2" Type="http://schemas.openxmlformats.org/officeDocument/2006/relationships/hyperlink" Target="https://disk.yandex.ru/i/XgS3TdAy2qjpWg" TargetMode="External"/><Relationship Id="rId1" Type="http://schemas.openxmlformats.org/officeDocument/2006/relationships/hyperlink" Target="mailto:panarina.alina2017@yandex.ru" TargetMode="External"/><Relationship Id="rId4" Type="http://schemas.openxmlformats.org/officeDocument/2006/relationships/hyperlink" Target="https://disk.yandex.ru/i/K4V-6BtHF4h7x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workbookViewId="0">
      <selection activeCell="D10" sqref="D10"/>
    </sheetView>
  </sheetViews>
  <sheetFormatPr defaultColWidth="14.42578125" defaultRowHeight="15" customHeight="1" x14ac:dyDescent="0.25"/>
  <cols>
    <col min="1" max="1" width="23.7109375" customWidth="1"/>
    <col min="2" max="2" width="58.28515625" customWidth="1"/>
  </cols>
  <sheetData>
    <row r="1" spans="1:26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3">
      <c r="A3" s="151" t="s">
        <v>372</v>
      </c>
      <c r="B3" s="152"/>
      <c r="C3" s="152"/>
      <c r="D3" s="152"/>
      <c r="E3" s="152"/>
      <c r="F3" s="152"/>
      <c r="G3" s="152"/>
      <c r="H3" s="1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.5" customHeight="1" x14ac:dyDescent="0.3">
      <c r="A4" s="152"/>
      <c r="B4" s="152"/>
      <c r="C4" s="152"/>
      <c r="D4" s="152"/>
      <c r="E4" s="152"/>
      <c r="F4" s="152"/>
      <c r="G4" s="152"/>
      <c r="H4" s="15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3">
      <c r="A5" s="152" t="s">
        <v>1</v>
      </c>
      <c r="B5" s="152"/>
      <c r="C5" s="152"/>
      <c r="D5" s="152"/>
      <c r="E5" s="152"/>
      <c r="F5" s="152"/>
      <c r="G5" s="152"/>
      <c r="H5" s="15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99" customFormat="1" ht="15" customHeight="1" x14ac:dyDescent="0.3">
      <c r="A6" s="152"/>
      <c r="B6" s="152"/>
      <c r="C6" s="152"/>
      <c r="D6" s="152"/>
      <c r="E6" s="152"/>
      <c r="F6" s="152"/>
      <c r="G6" s="152"/>
      <c r="H6" s="15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3">
      <c r="A7" s="5" t="s">
        <v>2</v>
      </c>
      <c r="B7" s="102" t="s">
        <v>379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3">
      <c r="A8" s="5" t="s">
        <v>3</v>
      </c>
      <c r="B8" s="102" t="s">
        <v>380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3">
      <c r="A9" s="5" t="s">
        <v>4</v>
      </c>
      <c r="B9" s="102" t="s">
        <v>381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3">
      <c r="A11" s="7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3">
      <c r="A12" s="8" t="s">
        <v>6</v>
      </c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3">
      <c r="A13" s="2"/>
      <c r="B13" s="2"/>
      <c r="C13" s="9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3">
      <c r="A14" s="2"/>
      <c r="B14" s="149" t="s">
        <v>8</v>
      </c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3">
      <c r="A15" s="2"/>
      <c r="B15" s="150"/>
      <c r="C15" s="1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3">
      <c r="A16" s="2"/>
      <c r="B16" s="12" t="s">
        <v>9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3">
      <c r="A17" s="2"/>
      <c r="B17" s="12" t="s">
        <v>10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3">
      <c r="A18" s="2"/>
      <c r="B18" s="12" t="s">
        <v>11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3">
      <c r="A19" s="2"/>
      <c r="B19" s="12" t="s">
        <v>12</v>
      </c>
      <c r="C19" s="16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3">
      <c r="A20" s="2"/>
      <c r="B20" s="12" t="s">
        <v>13</v>
      </c>
      <c r="C20" s="17"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3">
      <c r="A22" s="3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3">
      <c r="A24" s="5" t="s">
        <v>15</v>
      </c>
      <c r="B24" s="6" t="s">
        <v>376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3">
      <c r="A25" s="5" t="s">
        <v>16</v>
      </c>
      <c r="B25" s="6" t="s">
        <v>377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x14ac:dyDescent="0.3">
      <c r="A26" s="5" t="s">
        <v>17</v>
      </c>
      <c r="B26" s="103">
        <v>84016331747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x14ac:dyDescent="0.3">
      <c r="A27" s="5" t="s">
        <v>18</v>
      </c>
      <c r="B27" s="102" t="s">
        <v>378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x14ac:dyDescent="0.3">
      <c r="A29" s="151" t="s">
        <v>371</v>
      </c>
      <c r="B29" s="152"/>
      <c r="C29" s="152"/>
      <c r="D29" s="152"/>
      <c r="E29" s="152"/>
      <c r="F29" s="152"/>
      <c r="G29" s="152"/>
      <c r="H29" s="15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x14ac:dyDescent="0.3">
      <c r="A30" s="152"/>
      <c r="B30" s="152"/>
      <c r="C30" s="152"/>
      <c r="D30" s="152"/>
      <c r="E30" s="152"/>
      <c r="F30" s="152"/>
      <c r="G30" s="152"/>
      <c r="H30" s="15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x14ac:dyDescent="0.3">
      <c r="A31" s="3" t="s">
        <v>365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.75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.75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.75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.75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.75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.75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.75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.75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.75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.75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.75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.75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.75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.75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.75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.75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.75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.75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.75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.75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.75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.75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.75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.75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.75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.75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8.75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8.75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8.75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8.75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4">
    <mergeCell ref="B14:B15"/>
    <mergeCell ref="A29:H30"/>
    <mergeCell ref="A3:H4"/>
    <mergeCell ref="A5:H6"/>
  </mergeCells>
  <hyperlinks>
    <hyperlink ref="B27" r:id="rId1"/>
    <hyperlink ref="B7" r:id="rId2"/>
    <hyperlink ref="B8" r:id="rId3"/>
    <hyperlink ref="B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88"/>
  <sheetViews>
    <sheetView zoomScale="90" zoomScaleNormal="90" workbookViewId="0">
      <selection activeCell="F17" sqref="F17"/>
    </sheetView>
  </sheetViews>
  <sheetFormatPr defaultColWidth="14.42578125" defaultRowHeight="15" x14ac:dyDescent="0.25"/>
  <cols>
    <col min="1" max="1" width="7.7109375" customWidth="1"/>
    <col min="2" max="2" width="40.85546875" customWidth="1"/>
    <col min="3" max="3" width="23" customWidth="1"/>
    <col min="4" max="4" width="30.140625" customWidth="1"/>
    <col min="5" max="5" width="39.28515625" customWidth="1"/>
    <col min="6" max="6" width="28.28515625" customWidth="1"/>
    <col min="7" max="7" width="14.140625" customWidth="1"/>
    <col min="8" max="8" width="37.28515625" customWidth="1"/>
    <col min="9" max="9" width="47.5703125" customWidth="1"/>
    <col min="10" max="11" width="8.7109375" customWidth="1"/>
  </cols>
  <sheetData>
    <row r="1" spans="1:11" ht="11.25" customHeight="1" x14ac:dyDescent="0.25">
      <c r="A1" s="18"/>
      <c r="B1" s="65"/>
      <c r="C1" s="18"/>
      <c r="D1" s="20"/>
      <c r="E1" s="19"/>
      <c r="F1" s="153" t="s">
        <v>19</v>
      </c>
      <c r="G1" s="22"/>
      <c r="H1" s="21"/>
      <c r="I1" s="23"/>
    </row>
    <row r="2" spans="1:11" s="100" customFormat="1" ht="9" customHeight="1" x14ac:dyDescent="0.25">
      <c r="A2" s="18"/>
      <c r="B2" s="65"/>
      <c r="C2" s="18"/>
      <c r="D2" s="59"/>
      <c r="E2" s="19"/>
      <c r="F2" s="154"/>
      <c r="G2" s="40"/>
      <c r="H2" s="21"/>
      <c r="I2" s="23"/>
    </row>
    <row r="3" spans="1:11" s="100" customFormat="1" ht="12" customHeight="1" x14ac:dyDescent="0.25">
      <c r="A3" s="18"/>
      <c r="B3" s="65"/>
      <c r="C3" s="18"/>
      <c r="D3" s="59"/>
      <c r="E3" s="19"/>
      <c r="F3" s="155"/>
      <c r="G3" s="101"/>
      <c r="H3" s="21"/>
      <c r="I3" s="23"/>
    </row>
    <row r="4" spans="1:11" ht="30" x14ac:dyDescent="0.25">
      <c r="A4" s="18"/>
      <c r="B4" s="65"/>
      <c r="C4" s="18"/>
      <c r="D4" s="20"/>
      <c r="E4" s="19"/>
      <c r="F4" s="24" t="s">
        <v>9</v>
      </c>
      <c r="G4" s="25"/>
      <c r="H4" s="21"/>
      <c r="I4" s="23"/>
    </row>
    <row r="5" spans="1:11" ht="30" x14ac:dyDescent="0.25">
      <c r="A5" s="18"/>
      <c r="B5" s="65"/>
      <c r="C5" s="18"/>
      <c r="D5" s="20"/>
      <c r="E5" s="19"/>
      <c r="F5" s="24" t="s">
        <v>10</v>
      </c>
      <c r="G5" s="26"/>
      <c r="H5" s="21"/>
      <c r="I5" s="23"/>
    </row>
    <row r="6" spans="1:11" ht="15.75" x14ac:dyDescent="0.25">
      <c r="A6" s="18"/>
      <c r="B6" s="65"/>
      <c r="C6" s="18"/>
      <c r="D6" s="20"/>
      <c r="E6" s="19"/>
      <c r="F6" s="24" t="s">
        <v>11</v>
      </c>
      <c r="G6" s="27"/>
      <c r="H6" s="21"/>
      <c r="I6" s="23"/>
    </row>
    <row r="7" spans="1:11" ht="78.75" x14ac:dyDescent="0.25">
      <c r="A7" s="28" t="s">
        <v>20</v>
      </c>
      <c r="B7" s="28" t="s">
        <v>21</v>
      </c>
      <c r="C7" s="28" t="s">
        <v>22</v>
      </c>
      <c r="D7" s="28" t="s">
        <v>23</v>
      </c>
      <c r="E7" s="28" t="s">
        <v>24</v>
      </c>
      <c r="F7" s="29" t="s">
        <v>25</v>
      </c>
      <c r="G7" s="30" t="s">
        <v>26</v>
      </c>
      <c r="H7" s="30" t="s">
        <v>27</v>
      </c>
      <c r="I7" s="30" t="s">
        <v>28</v>
      </c>
    </row>
    <row r="8" spans="1:11" x14ac:dyDescent="0.25">
      <c r="A8" s="31">
        <v>1</v>
      </c>
      <c r="B8" s="66">
        <v>2</v>
      </c>
      <c r="C8" s="31">
        <v>4</v>
      </c>
      <c r="D8" s="32">
        <v>5</v>
      </c>
      <c r="E8" s="31">
        <v>6</v>
      </c>
      <c r="F8" s="31">
        <v>8</v>
      </c>
      <c r="G8" s="31">
        <v>9</v>
      </c>
      <c r="H8" s="31">
        <v>10</v>
      </c>
      <c r="I8" s="32">
        <v>11</v>
      </c>
      <c r="J8" s="33"/>
      <c r="K8" s="33"/>
    </row>
    <row r="9" spans="1:11" x14ac:dyDescent="0.25">
      <c r="A9" s="156" t="s">
        <v>29</v>
      </c>
      <c r="B9" s="157"/>
      <c r="C9" s="157"/>
      <c r="D9" s="157"/>
      <c r="E9" s="157"/>
      <c r="F9" s="157"/>
      <c r="G9" s="157"/>
      <c r="H9" s="157"/>
      <c r="I9" s="158"/>
      <c r="J9" s="34"/>
      <c r="K9" s="34"/>
    </row>
    <row r="10" spans="1:11" ht="94.5" x14ac:dyDescent="0.25">
      <c r="A10" s="35" t="s">
        <v>30</v>
      </c>
      <c r="B10" s="35" t="s">
        <v>31</v>
      </c>
      <c r="C10" s="38" t="s">
        <v>32</v>
      </c>
      <c r="D10" s="35" t="s">
        <v>33</v>
      </c>
      <c r="E10" s="35" t="s">
        <v>245</v>
      </c>
      <c r="F10" s="94"/>
      <c r="G10" s="36">
        <f>IF(F10="Есть",1,0)</f>
        <v>0</v>
      </c>
      <c r="H10" s="96"/>
      <c r="I10" s="96"/>
    </row>
    <row r="11" spans="1:11" ht="47.25" x14ac:dyDescent="0.25">
      <c r="A11" s="159" t="s">
        <v>34</v>
      </c>
      <c r="B11" s="35" t="s">
        <v>35</v>
      </c>
      <c r="C11" s="67" t="s">
        <v>26</v>
      </c>
      <c r="D11" s="159" t="s">
        <v>33</v>
      </c>
      <c r="E11" s="159" t="s">
        <v>246</v>
      </c>
      <c r="F11" s="95"/>
      <c r="G11" s="36">
        <f>IF(G12&gt;G13,G12,G13)</f>
        <v>0</v>
      </c>
      <c r="H11" s="96"/>
      <c r="I11" s="96"/>
    </row>
    <row r="12" spans="1:11" ht="18.75" x14ac:dyDescent="0.25">
      <c r="A12" s="160"/>
      <c r="B12" s="35" t="s">
        <v>36</v>
      </c>
      <c r="C12" s="68"/>
      <c r="D12" s="160"/>
      <c r="E12" s="160"/>
      <c r="F12" s="94"/>
      <c r="G12" s="27">
        <f>IF(F12="Есть",2,0)</f>
        <v>0</v>
      </c>
      <c r="H12" s="96"/>
      <c r="I12" s="96"/>
    </row>
    <row r="13" spans="1:11" ht="18.75" x14ac:dyDescent="0.25">
      <c r="A13" s="150"/>
      <c r="B13" s="35" t="s">
        <v>37</v>
      </c>
      <c r="C13" s="68"/>
      <c r="D13" s="150"/>
      <c r="E13" s="150"/>
      <c r="F13" s="94"/>
      <c r="G13" s="27">
        <f t="shared" ref="G13:G16" si="0">IF(F13="Есть",1,0)</f>
        <v>0</v>
      </c>
      <c r="H13" s="96"/>
      <c r="I13" s="96"/>
    </row>
    <row r="14" spans="1:11" ht="47.25" x14ac:dyDescent="0.25">
      <c r="A14" s="35" t="s">
        <v>38</v>
      </c>
      <c r="B14" s="35" t="s">
        <v>39</v>
      </c>
      <c r="C14" s="28" t="s">
        <v>32</v>
      </c>
      <c r="D14" s="35" t="s">
        <v>33</v>
      </c>
      <c r="E14" s="35" t="s">
        <v>247</v>
      </c>
      <c r="F14" s="94"/>
      <c r="G14" s="36">
        <f t="shared" si="0"/>
        <v>0</v>
      </c>
      <c r="H14" s="96"/>
      <c r="I14" s="96"/>
    </row>
    <row r="15" spans="1:11" ht="47.25" x14ac:dyDescent="0.25">
      <c r="A15" s="35" t="s">
        <v>40</v>
      </c>
      <c r="B15" s="35" t="s">
        <v>41</v>
      </c>
      <c r="C15" s="28" t="s">
        <v>42</v>
      </c>
      <c r="D15" s="35" t="s">
        <v>33</v>
      </c>
      <c r="E15" s="35" t="s">
        <v>248</v>
      </c>
      <c r="F15" s="94"/>
      <c r="G15" s="36">
        <f t="shared" si="0"/>
        <v>0</v>
      </c>
      <c r="H15" s="96"/>
      <c r="I15" s="96"/>
    </row>
    <row r="16" spans="1:11" ht="47.25" x14ac:dyDescent="0.25">
      <c r="A16" s="35" t="s">
        <v>43</v>
      </c>
      <c r="B16" s="35" t="s">
        <v>249</v>
      </c>
      <c r="C16" s="28" t="s">
        <v>32</v>
      </c>
      <c r="D16" s="35" t="s">
        <v>33</v>
      </c>
      <c r="E16" s="35" t="s">
        <v>250</v>
      </c>
      <c r="F16" s="94"/>
      <c r="G16" s="36">
        <f t="shared" si="0"/>
        <v>0</v>
      </c>
      <c r="H16" s="96"/>
      <c r="I16" s="96"/>
    </row>
    <row r="17" spans="1:11" ht="126" x14ac:dyDescent="0.25">
      <c r="A17" s="35" t="s">
        <v>45</v>
      </c>
      <c r="B17" s="35" t="s">
        <v>251</v>
      </c>
      <c r="C17" s="28" t="s">
        <v>47</v>
      </c>
      <c r="D17" s="35"/>
      <c r="E17" s="35" t="s">
        <v>252</v>
      </c>
      <c r="F17" s="92"/>
      <c r="G17" s="36">
        <f>IF(F17&gt;90,2,(IF(F17&lt;50,0,1)))</f>
        <v>0</v>
      </c>
      <c r="H17" s="96"/>
      <c r="I17" s="96"/>
    </row>
    <row r="18" spans="1:11" ht="18.75" x14ac:dyDescent="0.25">
      <c r="A18" s="21"/>
      <c r="B18" s="24"/>
      <c r="C18" s="39"/>
      <c r="D18" s="23"/>
      <c r="E18" s="21"/>
      <c r="F18" s="21"/>
      <c r="G18" s="40">
        <f>SUM(G10:G11,G14:G17)</f>
        <v>0</v>
      </c>
      <c r="H18" s="69">
        <f>SUM(G10:G11,G14:G17)*100/8</f>
        <v>0</v>
      </c>
      <c r="I18" s="23"/>
    </row>
    <row r="19" spans="1:11" x14ac:dyDescent="0.25">
      <c r="A19" s="156" t="s">
        <v>48</v>
      </c>
      <c r="B19" s="157"/>
      <c r="C19" s="157"/>
      <c r="D19" s="157"/>
      <c r="E19" s="157"/>
      <c r="F19" s="157"/>
      <c r="G19" s="157"/>
      <c r="H19" s="157"/>
      <c r="I19" s="158"/>
      <c r="J19" s="34"/>
      <c r="K19" s="34"/>
    </row>
    <row r="20" spans="1:11" ht="63" x14ac:dyDescent="0.25">
      <c r="A20" s="35" t="s">
        <v>49</v>
      </c>
      <c r="B20" s="35" t="s">
        <v>50</v>
      </c>
      <c r="C20" s="70" t="s">
        <v>42</v>
      </c>
      <c r="D20" s="35" t="s">
        <v>33</v>
      </c>
      <c r="E20" s="42" t="s">
        <v>253</v>
      </c>
      <c r="F20" s="94"/>
      <c r="G20" s="36">
        <f t="shared" ref="G20:G23" si="1">IF(F20="Да",1,0)</f>
        <v>0</v>
      </c>
      <c r="H20" s="96"/>
      <c r="I20" s="96"/>
    </row>
    <row r="21" spans="1:11" ht="94.5" x14ac:dyDescent="0.25">
      <c r="A21" s="35" t="s">
        <v>51</v>
      </c>
      <c r="B21" s="35" t="s">
        <v>52</v>
      </c>
      <c r="C21" s="70" t="s">
        <v>42</v>
      </c>
      <c r="D21" s="35" t="s">
        <v>33</v>
      </c>
      <c r="E21" s="35" t="s">
        <v>254</v>
      </c>
      <c r="F21" s="94"/>
      <c r="G21" s="36">
        <f t="shared" si="1"/>
        <v>0</v>
      </c>
      <c r="H21" s="96"/>
      <c r="I21" s="96"/>
    </row>
    <row r="22" spans="1:11" ht="94.5" x14ac:dyDescent="0.25">
      <c r="A22" s="35" t="s">
        <v>53</v>
      </c>
      <c r="B22" s="35" t="s">
        <v>54</v>
      </c>
      <c r="C22" s="70" t="s">
        <v>42</v>
      </c>
      <c r="D22" s="35" t="s">
        <v>33</v>
      </c>
      <c r="E22" s="35" t="s">
        <v>255</v>
      </c>
      <c r="F22" s="94"/>
      <c r="G22" s="36">
        <f t="shared" si="1"/>
        <v>0</v>
      </c>
      <c r="H22" s="96"/>
      <c r="I22" s="96" t="s">
        <v>370</v>
      </c>
    </row>
    <row r="23" spans="1:11" ht="78.75" x14ac:dyDescent="0.25">
      <c r="A23" s="35" t="s">
        <v>55</v>
      </c>
      <c r="B23" s="35" t="s">
        <v>56</v>
      </c>
      <c r="C23" s="70" t="s">
        <v>42</v>
      </c>
      <c r="D23" s="35" t="s">
        <v>33</v>
      </c>
      <c r="E23" s="35" t="s">
        <v>256</v>
      </c>
      <c r="F23" s="94"/>
      <c r="G23" s="36">
        <f t="shared" si="1"/>
        <v>0</v>
      </c>
      <c r="H23" s="96"/>
      <c r="I23" s="96"/>
    </row>
    <row r="24" spans="1:11" ht="157.5" x14ac:dyDescent="0.25">
      <c r="A24" s="35" t="s">
        <v>57</v>
      </c>
      <c r="B24" s="35" t="s">
        <v>58</v>
      </c>
      <c r="C24" s="28" t="s">
        <v>42</v>
      </c>
      <c r="D24" s="35" t="s">
        <v>33</v>
      </c>
      <c r="E24" s="35" t="s">
        <v>257</v>
      </c>
      <c r="F24" s="94"/>
      <c r="G24" s="36">
        <f>IF(F24="Есть",1,0)</f>
        <v>0</v>
      </c>
      <c r="H24" s="96"/>
      <c r="I24" s="96"/>
    </row>
    <row r="25" spans="1:11" ht="18.75" x14ac:dyDescent="0.25">
      <c r="A25" s="21"/>
      <c r="B25" s="24"/>
      <c r="C25" s="39"/>
      <c r="D25" s="23"/>
      <c r="E25" s="21"/>
      <c r="F25" s="43"/>
      <c r="G25" s="40">
        <f>SUM(G20:G24)</f>
        <v>0</v>
      </c>
      <c r="H25" s="69">
        <f>SUM(G20:G24)*100/5</f>
        <v>0</v>
      </c>
      <c r="I25" s="23"/>
    </row>
    <row r="26" spans="1:11" x14ac:dyDescent="0.25">
      <c r="A26" s="156" t="s">
        <v>59</v>
      </c>
      <c r="B26" s="157"/>
      <c r="C26" s="157"/>
      <c r="D26" s="157"/>
      <c r="E26" s="157"/>
      <c r="F26" s="157"/>
      <c r="G26" s="157"/>
      <c r="H26" s="157"/>
      <c r="I26" s="158"/>
      <c r="J26" s="44"/>
      <c r="K26" s="44"/>
    </row>
    <row r="27" spans="1:11" ht="78.75" x14ac:dyDescent="0.25">
      <c r="A27" s="159" t="s">
        <v>60</v>
      </c>
      <c r="B27" s="35" t="s">
        <v>61</v>
      </c>
      <c r="C27" s="28" t="s">
        <v>47</v>
      </c>
      <c r="D27" s="162" t="s">
        <v>62</v>
      </c>
      <c r="E27" s="159" t="s">
        <v>258</v>
      </c>
      <c r="F27" s="45" t="e">
        <f>(F28-F29)/F28*100</f>
        <v>#DIV/0!</v>
      </c>
      <c r="G27" s="36" t="e">
        <f>IF(F27=100,1,0)</f>
        <v>#DIV/0!</v>
      </c>
      <c r="H27" s="96"/>
      <c r="I27" s="96"/>
    </row>
    <row r="28" spans="1:11" ht="31.5" x14ac:dyDescent="0.25">
      <c r="A28" s="160"/>
      <c r="B28" s="35" t="s">
        <v>63</v>
      </c>
      <c r="C28" s="28" t="s">
        <v>64</v>
      </c>
      <c r="D28" s="160"/>
      <c r="E28" s="160"/>
      <c r="F28" s="92"/>
      <c r="G28" s="36"/>
      <c r="H28" s="96"/>
      <c r="I28" s="96"/>
    </row>
    <row r="29" spans="1:11" ht="31.5" x14ac:dyDescent="0.25">
      <c r="A29" s="150"/>
      <c r="B29" s="35" t="s">
        <v>259</v>
      </c>
      <c r="C29" s="28" t="s">
        <v>64</v>
      </c>
      <c r="D29" s="150"/>
      <c r="E29" s="150"/>
      <c r="F29" s="92"/>
      <c r="G29" s="36"/>
      <c r="H29" s="96"/>
      <c r="I29" s="96"/>
    </row>
    <row r="30" spans="1:11" ht="78.75" x14ac:dyDescent="0.25">
      <c r="A30" s="159" t="s">
        <v>66</v>
      </c>
      <c r="B30" s="35" t="s">
        <v>67</v>
      </c>
      <c r="C30" s="28" t="s">
        <v>68</v>
      </c>
      <c r="D30" s="162" t="s">
        <v>69</v>
      </c>
      <c r="E30" s="159" t="s">
        <v>260</v>
      </c>
      <c r="F30" s="45" t="e">
        <f>(F31-F32)/F31*100</f>
        <v>#DIV/0!</v>
      </c>
      <c r="G30" s="36" t="e">
        <f>IF(F30=100,1,0)</f>
        <v>#DIV/0!</v>
      </c>
      <c r="H30" s="96"/>
      <c r="I30" s="96"/>
    </row>
    <row r="31" spans="1:11" ht="31.5" x14ac:dyDescent="0.25">
      <c r="A31" s="160"/>
      <c r="B31" s="35" t="s">
        <v>70</v>
      </c>
      <c r="C31" s="28" t="s">
        <v>64</v>
      </c>
      <c r="D31" s="160"/>
      <c r="E31" s="160"/>
      <c r="F31" s="92"/>
      <c r="G31" s="36"/>
      <c r="H31" s="96"/>
      <c r="I31" s="96"/>
    </row>
    <row r="32" spans="1:11" ht="31.5" x14ac:dyDescent="0.25">
      <c r="A32" s="150"/>
      <c r="B32" s="35" t="s">
        <v>261</v>
      </c>
      <c r="C32" s="28" t="s">
        <v>64</v>
      </c>
      <c r="D32" s="150"/>
      <c r="E32" s="150"/>
      <c r="F32" s="92"/>
      <c r="G32" s="36"/>
      <c r="H32" s="96"/>
      <c r="I32" s="96"/>
    </row>
    <row r="33" spans="1:11" ht="173.25" x14ac:dyDescent="0.25">
      <c r="A33" s="35" t="s">
        <v>72</v>
      </c>
      <c r="B33" s="35" t="s">
        <v>73</v>
      </c>
      <c r="C33" s="28" t="s">
        <v>32</v>
      </c>
      <c r="D33" s="35" t="s">
        <v>33</v>
      </c>
      <c r="E33" s="35" t="s">
        <v>262</v>
      </c>
      <c r="F33" s="94"/>
      <c r="G33" s="36">
        <f>IF(F33="Есть",1,0)</f>
        <v>0</v>
      </c>
      <c r="H33" s="96"/>
      <c r="I33" s="96" t="s">
        <v>263</v>
      </c>
    </row>
    <row r="34" spans="1:11" ht="63" x14ac:dyDescent="0.25">
      <c r="A34" s="159" t="s">
        <v>74</v>
      </c>
      <c r="B34" s="35" t="s">
        <v>75</v>
      </c>
      <c r="C34" s="28" t="s">
        <v>47</v>
      </c>
      <c r="D34" s="163" t="s">
        <v>76</v>
      </c>
      <c r="E34" s="159" t="s">
        <v>264</v>
      </c>
      <c r="F34" s="45" t="e">
        <f>F36/F35*100</f>
        <v>#DIV/0!</v>
      </c>
      <c r="G34" s="36" t="e">
        <f>IF(F34=100,1,0)</f>
        <v>#DIV/0!</v>
      </c>
      <c r="H34" s="96"/>
      <c r="I34" s="96"/>
    </row>
    <row r="35" spans="1:11" ht="31.5" x14ac:dyDescent="0.25">
      <c r="A35" s="160"/>
      <c r="B35" s="35" t="s">
        <v>77</v>
      </c>
      <c r="C35" s="28" t="s">
        <v>64</v>
      </c>
      <c r="D35" s="160"/>
      <c r="E35" s="160"/>
      <c r="F35" s="92"/>
      <c r="G35" s="36"/>
      <c r="H35" s="96"/>
      <c r="I35" s="96"/>
    </row>
    <row r="36" spans="1:11" ht="31.5" x14ac:dyDescent="0.25">
      <c r="A36" s="150"/>
      <c r="B36" s="35" t="s">
        <v>78</v>
      </c>
      <c r="C36" s="28" t="s">
        <v>64</v>
      </c>
      <c r="D36" s="150"/>
      <c r="E36" s="150"/>
      <c r="F36" s="92"/>
      <c r="G36" s="36"/>
      <c r="H36" s="96"/>
      <c r="I36" s="96"/>
    </row>
    <row r="37" spans="1:11" ht="78.75" x14ac:dyDescent="0.25">
      <c r="A37" s="35" t="s">
        <v>79</v>
      </c>
      <c r="B37" s="35" t="s">
        <v>80</v>
      </c>
      <c r="C37" s="28" t="s">
        <v>32</v>
      </c>
      <c r="D37" s="35"/>
      <c r="E37" s="35" t="s">
        <v>265</v>
      </c>
      <c r="F37" s="94"/>
      <c r="G37" s="36">
        <f>IF(F37="Есть",1,0)</f>
        <v>0</v>
      </c>
      <c r="H37" s="96"/>
      <c r="I37" s="96"/>
    </row>
    <row r="38" spans="1:11" ht="78.75" x14ac:dyDescent="0.25">
      <c r="A38" s="159" t="s">
        <v>81</v>
      </c>
      <c r="B38" s="37" t="s">
        <v>82</v>
      </c>
      <c r="C38" s="161" t="s">
        <v>32</v>
      </c>
      <c r="D38" s="159" t="s">
        <v>33</v>
      </c>
      <c r="E38" s="159" t="s">
        <v>266</v>
      </c>
      <c r="F38" s="22" t="str">
        <f>IF(OR(G39&gt;=1,G40&gt;=1),"Есть","Нет")</f>
        <v>Нет</v>
      </c>
      <c r="G38" s="36">
        <f>IF(G39&gt;G40,G39,G40)</f>
        <v>0</v>
      </c>
      <c r="H38" s="96"/>
      <c r="I38" s="96"/>
    </row>
    <row r="39" spans="1:11" ht="31.5" x14ac:dyDescent="0.25">
      <c r="A39" s="160"/>
      <c r="B39" s="46" t="s">
        <v>83</v>
      </c>
      <c r="C39" s="160"/>
      <c r="D39" s="160"/>
      <c r="E39" s="160"/>
      <c r="F39" s="94"/>
      <c r="G39" s="27">
        <f>IF(F39="Есть",2,0)</f>
        <v>0</v>
      </c>
      <c r="H39" s="96"/>
      <c r="I39" s="96"/>
    </row>
    <row r="40" spans="1:11" ht="31.5" x14ac:dyDescent="0.25">
      <c r="A40" s="150"/>
      <c r="B40" s="46" t="s">
        <v>84</v>
      </c>
      <c r="C40" s="150"/>
      <c r="D40" s="150"/>
      <c r="E40" s="150"/>
      <c r="F40" s="94"/>
      <c r="G40" s="27">
        <f t="shared" ref="G40:G41" si="2">IF(F40="Есть",1,0)</f>
        <v>0</v>
      </c>
      <c r="H40" s="96"/>
      <c r="I40" s="96"/>
    </row>
    <row r="41" spans="1:11" ht="94.5" x14ac:dyDescent="0.25">
      <c r="A41" s="35" t="s">
        <v>85</v>
      </c>
      <c r="B41" s="35" t="s">
        <v>86</v>
      </c>
      <c r="C41" s="28" t="s">
        <v>32</v>
      </c>
      <c r="D41" s="35" t="s">
        <v>33</v>
      </c>
      <c r="E41" s="35" t="s">
        <v>267</v>
      </c>
      <c r="F41" s="94"/>
      <c r="G41" s="36">
        <f t="shared" si="2"/>
        <v>0</v>
      </c>
      <c r="H41" s="96"/>
      <c r="I41" s="96"/>
    </row>
    <row r="42" spans="1:11" ht="18.75" x14ac:dyDescent="0.25">
      <c r="A42" s="21"/>
      <c r="B42" s="24"/>
      <c r="C42" s="39"/>
      <c r="D42" s="23"/>
      <c r="E42" s="21"/>
      <c r="F42" s="31"/>
      <c r="G42" s="40" t="e">
        <f>SUM(G27,G30,G33:G34,G37:G38,G41)</f>
        <v>#DIV/0!</v>
      </c>
      <c r="H42" s="41" t="e">
        <f>SUM(G27,G30,G33:G34,G37:G38,G41)*100/8</f>
        <v>#DIV/0!</v>
      </c>
      <c r="I42" s="23"/>
    </row>
    <row r="43" spans="1:11" x14ac:dyDescent="0.25">
      <c r="A43" s="156" t="s">
        <v>87</v>
      </c>
      <c r="B43" s="157"/>
      <c r="C43" s="157"/>
      <c r="D43" s="157"/>
      <c r="E43" s="157"/>
      <c r="F43" s="157"/>
      <c r="G43" s="157"/>
      <c r="H43" s="157"/>
      <c r="I43" s="158"/>
      <c r="J43" s="44"/>
      <c r="K43" s="44"/>
    </row>
    <row r="44" spans="1:11" ht="63" x14ac:dyDescent="0.25">
      <c r="A44" s="159" t="s">
        <v>88</v>
      </c>
      <c r="B44" s="159" t="s">
        <v>89</v>
      </c>
      <c r="C44" s="161" t="s">
        <v>90</v>
      </c>
      <c r="D44" s="159" t="s">
        <v>91</v>
      </c>
      <c r="E44" s="35" t="s">
        <v>268</v>
      </c>
      <c r="F44" s="94"/>
      <c r="G44" s="36">
        <f t="shared" ref="G44:G46" si="3">IF(F44="Есть",0.5,0)</f>
        <v>0</v>
      </c>
      <c r="H44" s="96"/>
      <c r="I44" s="96"/>
    </row>
    <row r="45" spans="1:11" ht="31.5" x14ac:dyDescent="0.25">
      <c r="A45" s="160"/>
      <c r="B45" s="160"/>
      <c r="C45" s="160"/>
      <c r="D45" s="160"/>
      <c r="E45" s="35" t="s">
        <v>269</v>
      </c>
      <c r="F45" s="94"/>
      <c r="G45" s="36">
        <f t="shared" si="3"/>
        <v>0</v>
      </c>
      <c r="H45" s="96"/>
      <c r="I45" s="96"/>
    </row>
    <row r="46" spans="1:11" ht="47.25" x14ac:dyDescent="0.25">
      <c r="A46" s="150"/>
      <c r="B46" s="150"/>
      <c r="C46" s="150"/>
      <c r="D46" s="150"/>
      <c r="E46" s="35" t="s">
        <v>270</v>
      </c>
      <c r="F46" s="94"/>
      <c r="G46" s="36">
        <f t="shared" si="3"/>
        <v>0</v>
      </c>
      <c r="H46" s="96"/>
      <c r="I46" s="96"/>
    </row>
    <row r="47" spans="1:11" ht="31.5" x14ac:dyDescent="0.25">
      <c r="A47" s="159" t="s">
        <v>92</v>
      </c>
      <c r="B47" s="159" t="s">
        <v>93</v>
      </c>
      <c r="C47" s="161" t="s">
        <v>94</v>
      </c>
      <c r="D47" s="159" t="s">
        <v>95</v>
      </c>
      <c r="E47" s="35" t="s">
        <v>271</v>
      </c>
      <c r="F47" s="94"/>
      <c r="G47" s="36">
        <f t="shared" ref="G47:G56" si="4">IF(F47="Есть",0.2,0)</f>
        <v>0</v>
      </c>
      <c r="H47" s="96"/>
      <c r="I47" s="96"/>
    </row>
    <row r="48" spans="1:11" ht="63" x14ac:dyDescent="0.25">
      <c r="A48" s="160"/>
      <c r="B48" s="160"/>
      <c r="C48" s="160"/>
      <c r="D48" s="160"/>
      <c r="E48" s="35" t="s">
        <v>272</v>
      </c>
      <c r="F48" s="94"/>
      <c r="G48" s="36">
        <f t="shared" si="4"/>
        <v>0</v>
      </c>
      <c r="H48" s="96"/>
      <c r="I48" s="96"/>
    </row>
    <row r="49" spans="1:9" ht="31.5" x14ac:dyDescent="0.25">
      <c r="A49" s="160"/>
      <c r="B49" s="160"/>
      <c r="C49" s="160"/>
      <c r="D49" s="160"/>
      <c r="E49" s="35" t="s">
        <v>273</v>
      </c>
      <c r="F49" s="94"/>
      <c r="G49" s="36">
        <f t="shared" si="4"/>
        <v>0</v>
      </c>
      <c r="H49" s="96"/>
      <c r="I49" s="96"/>
    </row>
    <row r="50" spans="1:9" ht="31.5" x14ac:dyDescent="0.25">
      <c r="A50" s="160"/>
      <c r="B50" s="160"/>
      <c r="C50" s="160"/>
      <c r="D50" s="160"/>
      <c r="E50" s="35" t="s">
        <v>274</v>
      </c>
      <c r="F50" s="94"/>
      <c r="G50" s="36">
        <f t="shared" si="4"/>
        <v>0</v>
      </c>
      <c r="H50" s="96"/>
      <c r="I50" s="96"/>
    </row>
    <row r="51" spans="1:9" ht="47.25" x14ac:dyDescent="0.25">
      <c r="A51" s="160"/>
      <c r="B51" s="160"/>
      <c r="C51" s="160"/>
      <c r="D51" s="160"/>
      <c r="E51" s="35" t="s">
        <v>275</v>
      </c>
      <c r="F51" s="94"/>
      <c r="G51" s="36">
        <f t="shared" si="4"/>
        <v>0</v>
      </c>
      <c r="H51" s="96"/>
      <c r="I51" s="96"/>
    </row>
    <row r="52" spans="1:9" ht="31.5" x14ac:dyDescent="0.25">
      <c r="A52" s="160"/>
      <c r="B52" s="160"/>
      <c r="C52" s="160"/>
      <c r="D52" s="160"/>
      <c r="E52" s="35" t="s">
        <v>276</v>
      </c>
      <c r="F52" s="94"/>
      <c r="G52" s="36">
        <f t="shared" si="4"/>
        <v>0</v>
      </c>
      <c r="H52" s="96"/>
      <c r="I52" s="96"/>
    </row>
    <row r="53" spans="1:9" ht="18.75" x14ac:dyDescent="0.25">
      <c r="A53" s="160"/>
      <c r="B53" s="160"/>
      <c r="C53" s="160"/>
      <c r="D53" s="160"/>
      <c r="E53" s="35" t="s">
        <v>277</v>
      </c>
      <c r="F53" s="94"/>
      <c r="G53" s="36">
        <f t="shared" si="4"/>
        <v>0</v>
      </c>
      <c r="H53" s="96"/>
      <c r="I53" s="96"/>
    </row>
    <row r="54" spans="1:9" ht="78.75" x14ac:dyDescent="0.25">
      <c r="A54" s="160"/>
      <c r="B54" s="160"/>
      <c r="C54" s="160"/>
      <c r="D54" s="160"/>
      <c r="E54" s="35" t="s">
        <v>278</v>
      </c>
      <c r="F54" s="94"/>
      <c r="G54" s="36">
        <f t="shared" si="4"/>
        <v>0</v>
      </c>
      <c r="H54" s="96"/>
      <c r="I54" s="96"/>
    </row>
    <row r="55" spans="1:9" ht="63" x14ac:dyDescent="0.25">
      <c r="A55" s="160"/>
      <c r="B55" s="160"/>
      <c r="C55" s="160"/>
      <c r="D55" s="160"/>
      <c r="E55" s="35" t="s">
        <v>279</v>
      </c>
      <c r="F55" s="94"/>
      <c r="G55" s="36">
        <f t="shared" si="4"/>
        <v>0</v>
      </c>
      <c r="H55" s="96"/>
      <c r="I55" s="96"/>
    </row>
    <row r="56" spans="1:9" ht="47.25" x14ac:dyDescent="0.25">
      <c r="A56" s="150"/>
      <c r="B56" s="150"/>
      <c r="C56" s="150"/>
      <c r="D56" s="150"/>
      <c r="E56" s="35" t="s">
        <v>280</v>
      </c>
      <c r="F56" s="94"/>
      <c r="G56" s="36">
        <f t="shared" si="4"/>
        <v>0</v>
      </c>
      <c r="H56" s="96"/>
      <c r="I56" s="96"/>
    </row>
    <row r="57" spans="1:9" ht="31.5" x14ac:dyDescent="0.25">
      <c r="A57" s="159" t="s">
        <v>96</v>
      </c>
      <c r="B57" s="159" t="s">
        <v>97</v>
      </c>
      <c r="C57" s="161"/>
      <c r="D57" s="159"/>
      <c r="E57" s="35" t="s">
        <v>281</v>
      </c>
      <c r="F57" s="94"/>
      <c r="G57" s="36">
        <f t="shared" ref="G57:G59" si="5">IF(F57="Есть",0.5,0)</f>
        <v>0</v>
      </c>
      <c r="H57" s="96"/>
      <c r="I57" s="96"/>
    </row>
    <row r="58" spans="1:9" ht="31.5" x14ac:dyDescent="0.25">
      <c r="A58" s="160"/>
      <c r="B58" s="160"/>
      <c r="C58" s="160"/>
      <c r="D58" s="160"/>
      <c r="E58" s="35" t="s">
        <v>282</v>
      </c>
      <c r="F58" s="94"/>
      <c r="G58" s="36">
        <f t="shared" si="5"/>
        <v>0</v>
      </c>
      <c r="H58" s="96"/>
      <c r="I58" s="96"/>
    </row>
    <row r="59" spans="1:9" ht="31.5" x14ac:dyDescent="0.25">
      <c r="A59" s="150"/>
      <c r="B59" s="150"/>
      <c r="C59" s="150"/>
      <c r="D59" s="150"/>
      <c r="E59" s="35" t="s">
        <v>283</v>
      </c>
      <c r="F59" s="94"/>
      <c r="G59" s="36">
        <f t="shared" si="5"/>
        <v>0</v>
      </c>
      <c r="H59" s="96"/>
      <c r="I59" s="96"/>
    </row>
    <row r="60" spans="1:9" ht="78.75" x14ac:dyDescent="0.25">
      <c r="A60" s="159" t="s">
        <v>98</v>
      </c>
      <c r="B60" s="35" t="s">
        <v>99</v>
      </c>
      <c r="C60" s="28" t="s">
        <v>47</v>
      </c>
      <c r="D60" s="159" t="s">
        <v>284</v>
      </c>
      <c r="E60" s="159" t="s">
        <v>285</v>
      </c>
      <c r="F60" s="22" t="e">
        <f>F61/F62*100</f>
        <v>#DIV/0!</v>
      </c>
      <c r="G60" s="36" t="e">
        <f>IF(F60=100,1,0)</f>
        <v>#DIV/0!</v>
      </c>
      <c r="H60" s="96"/>
      <c r="I60" s="96"/>
    </row>
    <row r="61" spans="1:9" ht="31.5" x14ac:dyDescent="0.25">
      <c r="A61" s="160"/>
      <c r="B61" s="35" t="s">
        <v>100</v>
      </c>
      <c r="C61" s="28" t="s">
        <v>101</v>
      </c>
      <c r="D61" s="160"/>
      <c r="E61" s="160"/>
      <c r="F61" s="93"/>
      <c r="G61" s="36"/>
      <c r="H61" s="96"/>
      <c r="I61" s="96"/>
    </row>
    <row r="62" spans="1:9" ht="47.25" x14ac:dyDescent="0.25">
      <c r="A62" s="150"/>
      <c r="B62" s="35" t="s">
        <v>102</v>
      </c>
      <c r="C62" s="28" t="s">
        <v>101</v>
      </c>
      <c r="D62" s="150"/>
      <c r="E62" s="150"/>
      <c r="F62" s="93"/>
      <c r="G62" s="36"/>
      <c r="H62" s="96"/>
      <c r="I62" s="96"/>
    </row>
    <row r="63" spans="1:9" ht="110.25" x14ac:dyDescent="0.25">
      <c r="A63" s="159" t="s">
        <v>103</v>
      </c>
      <c r="B63" s="35" t="s">
        <v>104</v>
      </c>
      <c r="C63" s="28" t="s">
        <v>47</v>
      </c>
      <c r="D63" s="162" t="s">
        <v>105</v>
      </c>
      <c r="E63" s="159" t="s">
        <v>286</v>
      </c>
      <c r="F63" s="45" t="e">
        <f>F65/F64*100</f>
        <v>#DIV/0!</v>
      </c>
      <c r="G63" s="36" t="e">
        <f>IF(F63=100,1,0)</f>
        <v>#DIV/0!</v>
      </c>
      <c r="H63" s="96"/>
      <c r="I63" s="96"/>
    </row>
    <row r="64" spans="1:9" ht="63" x14ac:dyDescent="0.25">
      <c r="A64" s="160"/>
      <c r="B64" s="35" t="s">
        <v>106</v>
      </c>
      <c r="C64" s="28" t="s">
        <v>64</v>
      </c>
      <c r="D64" s="160"/>
      <c r="E64" s="160"/>
      <c r="F64" s="93"/>
      <c r="G64" s="36"/>
      <c r="H64" s="96"/>
      <c r="I64" s="96"/>
    </row>
    <row r="65" spans="1:11" ht="126" x14ac:dyDescent="0.25">
      <c r="A65" s="150"/>
      <c r="B65" s="35" t="s">
        <v>107</v>
      </c>
      <c r="C65" s="28" t="s">
        <v>64</v>
      </c>
      <c r="D65" s="150"/>
      <c r="E65" s="150"/>
      <c r="F65" s="93"/>
      <c r="G65" s="36"/>
      <c r="H65" s="96"/>
      <c r="I65" s="96"/>
    </row>
    <row r="66" spans="1:11" ht="18.75" x14ac:dyDescent="0.25">
      <c r="A66" s="21"/>
      <c r="B66" s="24"/>
      <c r="C66" s="39"/>
      <c r="D66" s="23"/>
      <c r="E66" s="21"/>
      <c r="F66" s="47"/>
      <c r="G66" s="40" t="e">
        <f>SUM(G44:G60,G63)</f>
        <v>#DIV/0!</v>
      </c>
      <c r="H66" s="69" t="e">
        <f>SUM(G44:G60,G63)/7*100</f>
        <v>#DIV/0!</v>
      </c>
      <c r="I66" s="23"/>
    </row>
    <row r="67" spans="1:11" x14ac:dyDescent="0.25">
      <c r="A67" s="156" t="s">
        <v>108</v>
      </c>
      <c r="B67" s="157"/>
      <c r="C67" s="157"/>
      <c r="D67" s="157"/>
      <c r="E67" s="157"/>
      <c r="F67" s="157"/>
      <c r="G67" s="157"/>
      <c r="H67" s="157"/>
      <c r="I67" s="158"/>
      <c r="J67" s="44"/>
      <c r="K67" s="44"/>
    </row>
    <row r="68" spans="1:11" ht="141.75" x14ac:dyDescent="0.25">
      <c r="A68" s="159" t="s">
        <v>109</v>
      </c>
      <c r="B68" s="37" t="s">
        <v>110</v>
      </c>
      <c r="C68" s="161" t="s">
        <v>32</v>
      </c>
      <c r="D68" s="159" t="s">
        <v>33</v>
      </c>
      <c r="E68" s="35" t="s">
        <v>287</v>
      </c>
      <c r="F68" s="22" t="str">
        <f>IF(OR(G69&gt;=1,G70&gt;=1),"Есть","Нет")</f>
        <v>Нет</v>
      </c>
      <c r="G68" s="36">
        <f>IF(G69&gt;G70,G69,G70)</f>
        <v>0</v>
      </c>
      <c r="H68" s="96"/>
      <c r="I68" s="96"/>
    </row>
    <row r="69" spans="1:11" ht="31.5" x14ac:dyDescent="0.25">
      <c r="A69" s="160"/>
      <c r="B69" s="35" t="s">
        <v>288</v>
      </c>
      <c r="C69" s="160"/>
      <c r="D69" s="160"/>
      <c r="E69" s="35"/>
      <c r="F69" s="94"/>
      <c r="G69" s="27">
        <f>IF(F69="Есть",1,0)</f>
        <v>0</v>
      </c>
      <c r="H69" s="96"/>
      <c r="I69" s="96"/>
    </row>
    <row r="70" spans="1:11" ht="31.5" x14ac:dyDescent="0.25">
      <c r="A70" s="150"/>
      <c r="B70" s="35" t="s">
        <v>289</v>
      </c>
      <c r="C70" s="150"/>
      <c r="D70" s="150"/>
      <c r="F70" s="94"/>
      <c r="G70" s="27">
        <f>IF(F70="Есть",2,0)</f>
        <v>0</v>
      </c>
      <c r="H70" s="96"/>
      <c r="I70" s="96"/>
    </row>
    <row r="71" spans="1:11" ht="126" x14ac:dyDescent="0.25">
      <c r="A71" s="35" t="s">
        <v>111</v>
      </c>
      <c r="B71" s="35" t="s">
        <v>112</v>
      </c>
      <c r="C71" s="28" t="s">
        <v>32</v>
      </c>
      <c r="D71" s="35" t="s">
        <v>33</v>
      </c>
      <c r="E71" s="35" t="s">
        <v>290</v>
      </c>
      <c r="F71" s="94"/>
      <c r="G71" s="36">
        <f t="shared" ref="G71:G74" si="6">IF(F71="Есть",1,0)</f>
        <v>0</v>
      </c>
      <c r="H71" s="96"/>
      <c r="I71" s="96"/>
    </row>
    <row r="72" spans="1:11" ht="126" x14ac:dyDescent="0.25">
      <c r="A72" s="35" t="s">
        <v>113</v>
      </c>
      <c r="B72" s="35" t="s">
        <v>114</v>
      </c>
      <c r="C72" s="28" t="s">
        <v>32</v>
      </c>
      <c r="D72" s="35" t="s">
        <v>33</v>
      </c>
      <c r="E72" s="35" t="s">
        <v>291</v>
      </c>
      <c r="F72" s="94"/>
      <c r="G72" s="36">
        <f t="shared" si="6"/>
        <v>0</v>
      </c>
      <c r="H72" s="96"/>
      <c r="I72" s="96"/>
    </row>
    <row r="73" spans="1:11" ht="110.25" x14ac:dyDescent="0.25">
      <c r="A73" s="35" t="s">
        <v>115</v>
      </c>
      <c r="B73" s="35" t="s">
        <v>116</v>
      </c>
      <c r="C73" s="28" t="s">
        <v>32</v>
      </c>
      <c r="D73" s="35" t="s">
        <v>33</v>
      </c>
      <c r="E73" s="35" t="s">
        <v>292</v>
      </c>
      <c r="F73" s="94"/>
      <c r="G73" s="36">
        <f t="shared" si="6"/>
        <v>0</v>
      </c>
      <c r="H73" s="96"/>
      <c r="I73" s="96"/>
    </row>
    <row r="74" spans="1:11" ht="94.5" x14ac:dyDescent="0.25">
      <c r="A74" s="35" t="s">
        <v>117</v>
      </c>
      <c r="B74" s="35" t="s">
        <v>118</v>
      </c>
      <c r="C74" s="28" t="s">
        <v>32</v>
      </c>
      <c r="D74" s="35" t="s">
        <v>33</v>
      </c>
      <c r="E74" s="35" t="s">
        <v>293</v>
      </c>
      <c r="F74" s="94"/>
      <c r="G74" s="36">
        <f t="shared" si="6"/>
        <v>0</v>
      </c>
      <c r="H74" s="96"/>
      <c r="I74" s="96"/>
    </row>
    <row r="75" spans="1:11" ht="18.75" x14ac:dyDescent="0.25">
      <c r="A75" s="21"/>
      <c r="B75" s="24"/>
      <c r="C75" s="39"/>
      <c r="D75" s="23"/>
      <c r="E75" s="21"/>
      <c r="F75" s="47"/>
      <c r="G75" s="48">
        <f>SUM(G68,G71:G74)</f>
        <v>0</v>
      </c>
      <c r="H75" s="69">
        <f>SUM(G68,G71:G74)/6*100</f>
        <v>0</v>
      </c>
      <c r="I75" s="23"/>
    </row>
    <row r="76" spans="1:11" x14ac:dyDescent="0.25">
      <c r="A76" s="156" t="s">
        <v>119</v>
      </c>
      <c r="B76" s="157"/>
      <c r="C76" s="157"/>
      <c r="D76" s="157"/>
      <c r="E76" s="157"/>
      <c r="F76" s="157"/>
      <c r="G76" s="157"/>
      <c r="H76" s="157"/>
      <c r="I76" s="158"/>
      <c r="J76" s="44"/>
      <c r="K76" s="44"/>
    </row>
    <row r="77" spans="1:11" ht="94.5" x14ac:dyDescent="0.25">
      <c r="A77" s="35" t="s">
        <v>120</v>
      </c>
      <c r="B77" s="35" t="s">
        <v>121</v>
      </c>
      <c r="C77" s="28"/>
      <c r="D77" s="35"/>
      <c r="E77" s="35" t="s">
        <v>294</v>
      </c>
      <c r="F77" s="94"/>
      <c r="G77" s="36">
        <f>IF(F77="1 смена",1,0)</f>
        <v>0</v>
      </c>
      <c r="H77" s="96"/>
      <c r="I77" s="96"/>
    </row>
    <row r="78" spans="1:11" ht="78.75" x14ac:dyDescent="0.25">
      <c r="A78" s="159" t="s">
        <v>122</v>
      </c>
      <c r="B78" s="35" t="s">
        <v>123</v>
      </c>
      <c r="C78" s="161" t="s">
        <v>64</v>
      </c>
      <c r="D78" s="162" t="s">
        <v>124</v>
      </c>
      <c r="E78" s="159" t="s">
        <v>295</v>
      </c>
      <c r="F78" s="97" t="e">
        <f>F79/F80</f>
        <v>#DIV/0!</v>
      </c>
      <c r="G78" s="36" t="e">
        <f>IF(F78&lt;=(F81/F82),1,0)</f>
        <v>#DIV/0!</v>
      </c>
      <c r="H78" s="96"/>
      <c r="I78" s="96" t="s">
        <v>373</v>
      </c>
    </row>
    <row r="79" spans="1:11" ht="31.5" x14ac:dyDescent="0.25">
      <c r="A79" s="160"/>
      <c r="B79" s="35" t="s">
        <v>296</v>
      </c>
      <c r="C79" s="160"/>
      <c r="D79" s="160"/>
      <c r="E79" s="160"/>
      <c r="F79" s="92"/>
      <c r="G79" s="36"/>
      <c r="H79" s="96"/>
      <c r="I79" s="96"/>
    </row>
    <row r="80" spans="1:11" ht="31.5" x14ac:dyDescent="0.25">
      <c r="A80" s="160"/>
      <c r="B80" s="35" t="s">
        <v>297</v>
      </c>
      <c r="C80" s="160"/>
      <c r="D80" s="160"/>
      <c r="E80" s="160"/>
      <c r="F80" s="92"/>
      <c r="G80" s="36"/>
      <c r="H80" s="96"/>
      <c r="I80" s="96"/>
    </row>
    <row r="81" spans="1:9" ht="31.5" x14ac:dyDescent="0.25">
      <c r="A81" s="160"/>
      <c r="B81" s="35" t="s">
        <v>298</v>
      </c>
      <c r="C81" s="160"/>
      <c r="D81" s="160"/>
      <c r="E81" s="160"/>
      <c r="F81" s="92"/>
      <c r="G81" s="71"/>
      <c r="H81" s="96"/>
      <c r="I81" s="96"/>
    </row>
    <row r="82" spans="1:9" ht="31.5" x14ac:dyDescent="0.25">
      <c r="A82" s="150"/>
      <c r="B82" s="35" t="s">
        <v>299</v>
      </c>
      <c r="C82" s="150"/>
      <c r="D82" s="150"/>
      <c r="E82" s="150"/>
      <c r="F82" s="92"/>
      <c r="G82" s="36"/>
      <c r="H82" s="96"/>
      <c r="I82" s="96"/>
    </row>
    <row r="83" spans="1:9" ht="94.5" x14ac:dyDescent="0.25">
      <c r="A83" s="159" t="s">
        <v>129</v>
      </c>
      <c r="B83" s="35" t="s">
        <v>130</v>
      </c>
      <c r="C83" s="161" t="s">
        <v>64</v>
      </c>
      <c r="D83" s="162" t="s">
        <v>131</v>
      </c>
      <c r="E83" s="159" t="s">
        <v>300</v>
      </c>
      <c r="F83" s="22" t="e">
        <f>F84/F85</f>
        <v>#DIV/0!</v>
      </c>
      <c r="G83" s="36" t="e">
        <f>IF(F83&lt;=(F86/F87),1,0)</f>
        <v>#DIV/0!</v>
      </c>
      <c r="H83" s="96"/>
      <c r="I83" s="96" t="s">
        <v>374</v>
      </c>
    </row>
    <row r="84" spans="1:9" ht="31.5" x14ac:dyDescent="0.25">
      <c r="A84" s="160"/>
      <c r="B84" s="35" t="s">
        <v>301</v>
      </c>
      <c r="C84" s="160"/>
      <c r="D84" s="160"/>
      <c r="E84" s="160"/>
      <c r="F84" s="92"/>
      <c r="G84" s="36"/>
      <c r="H84" s="96"/>
      <c r="I84" s="96"/>
    </row>
    <row r="85" spans="1:9" ht="31.5" x14ac:dyDescent="0.25">
      <c r="A85" s="160"/>
      <c r="B85" s="35" t="s">
        <v>302</v>
      </c>
      <c r="C85" s="160"/>
      <c r="D85" s="160"/>
      <c r="E85" s="160"/>
      <c r="F85" s="92"/>
      <c r="G85" s="36"/>
      <c r="H85" s="96"/>
      <c r="I85" s="96"/>
    </row>
    <row r="86" spans="1:9" ht="31.5" x14ac:dyDescent="0.25">
      <c r="A86" s="160"/>
      <c r="B86" s="35" t="s">
        <v>303</v>
      </c>
      <c r="C86" s="160"/>
      <c r="D86" s="160"/>
      <c r="E86" s="160"/>
      <c r="F86" s="92"/>
      <c r="G86" s="36"/>
      <c r="H86" s="96"/>
      <c r="I86" s="96"/>
    </row>
    <row r="87" spans="1:9" ht="31.5" x14ac:dyDescent="0.25">
      <c r="A87" s="150"/>
      <c r="B87" s="35" t="s">
        <v>304</v>
      </c>
      <c r="C87" s="150"/>
      <c r="D87" s="150"/>
      <c r="E87" s="150"/>
      <c r="F87" s="92"/>
      <c r="G87" s="36"/>
      <c r="H87" s="96"/>
      <c r="I87" s="96"/>
    </row>
    <row r="88" spans="1:9" ht="110.25" x14ac:dyDescent="0.25">
      <c r="A88" s="159" t="s">
        <v>134</v>
      </c>
      <c r="B88" s="35" t="s">
        <v>135</v>
      </c>
      <c r="C88" s="161" t="s">
        <v>64</v>
      </c>
      <c r="D88" s="162" t="s">
        <v>136</v>
      </c>
      <c r="E88" s="159" t="s">
        <v>305</v>
      </c>
      <c r="F88" s="22" t="e">
        <f>F89/F90</f>
        <v>#DIV/0!</v>
      </c>
      <c r="G88" s="36" t="e">
        <f>IF(F88&lt;=(F91/F92),1,0)</f>
        <v>#DIV/0!</v>
      </c>
      <c r="H88" s="96"/>
      <c r="I88" s="96" t="s">
        <v>374</v>
      </c>
    </row>
    <row r="89" spans="1:9" ht="31.5" x14ac:dyDescent="0.25">
      <c r="A89" s="160"/>
      <c r="B89" s="35" t="s">
        <v>306</v>
      </c>
      <c r="C89" s="160"/>
      <c r="D89" s="160"/>
      <c r="E89" s="160"/>
      <c r="F89" s="93"/>
      <c r="G89" s="36"/>
      <c r="H89" s="96"/>
      <c r="I89" s="96"/>
    </row>
    <row r="90" spans="1:9" ht="63" x14ac:dyDescent="0.25">
      <c r="A90" s="160"/>
      <c r="B90" s="35" t="s">
        <v>307</v>
      </c>
      <c r="C90" s="160"/>
      <c r="D90" s="160"/>
      <c r="E90" s="160"/>
      <c r="F90" s="93"/>
      <c r="G90" s="36"/>
      <c r="H90" s="96"/>
      <c r="I90" s="96"/>
    </row>
    <row r="91" spans="1:9" ht="31.5" x14ac:dyDescent="0.25">
      <c r="A91" s="160"/>
      <c r="B91" s="35" t="s">
        <v>308</v>
      </c>
      <c r="C91" s="160"/>
      <c r="D91" s="160"/>
      <c r="E91" s="160"/>
      <c r="F91" s="93"/>
      <c r="G91" s="72"/>
      <c r="H91" s="96"/>
      <c r="I91" s="96"/>
    </row>
    <row r="92" spans="1:9" ht="63" x14ac:dyDescent="0.25">
      <c r="A92" s="150"/>
      <c r="B92" s="35" t="s">
        <v>309</v>
      </c>
      <c r="C92" s="150"/>
      <c r="D92" s="150"/>
      <c r="E92" s="150"/>
      <c r="F92" s="93"/>
      <c r="G92" s="36"/>
      <c r="H92" s="96"/>
      <c r="I92" s="96"/>
    </row>
    <row r="93" spans="1:9" ht="126" x14ac:dyDescent="0.25">
      <c r="A93" s="159" t="s">
        <v>139</v>
      </c>
      <c r="B93" s="35" t="s">
        <v>140</v>
      </c>
      <c r="C93" s="161" t="s">
        <v>64</v>
      </c>
      <c r="D93" s="162" t="s">
        <v>141</v>
      </c>
      <c r="E93" s="159" t="s">
        <v>310</v>
      </c>
      <c r="F93" s="22" t="e">
        <f>F94/F95</f>
        <v>#DIV/0!</v>
      </c>
      <c r="G93" s="36" t="e">
        <f>IF(F93&lt;=(F96/F97),1,0)</f>
        <v>#DIV/0!</v>
      </c>
      <c r="H93" s="96"/>
      <c r="I93" s="96" t="s">
        <v>374</v>
      </c>
    </row>
    <row r="94" spans="1:9" ht="31.5" x14ac:dyDescent="0.25">
      <c r="A94" s="160"/>
      <c r="B94" s="35" t="s">
        <v>311</v>
      </c>
      <c r="C94" s="160"/>
      <c r="D94" s="160"/>
      <c r="E94" s="160"/>
      <c r="F94" s="93"/>
      <c r="G94" s="36"/>
      <c r="H94" s="96"/>
      <c r="I94" s="96"/>
    </row>
    <row r="95" spans="1:9" ht="78.75" x14ac:dyDescent="0.25">
      <c r="A95" s="160"/>
      <c r="B95" s="35" t="s">
        <v>312</v>
      </c>
      <c r="C95" s="160"/>
      <c r="D95" s="160"/>
      <c r="E95" s="160"/>
      <c r="F95" s="93"/>
      <c r="G95" s="36"/>
      <c r="H95" s="96"/>
      <c r="I95" s="96"/>
    </row>
    <row r="96" spans="1:9" ht="31.5" x14ac:dyDescent="0.25">
      <c r="A96" s="160"/>
      <c r="B96" s="35" t="s">
        <v>313</v>
      </c>
      <c r="C96" s="160"/>
      <c r="D96" s="160"/>
      <c r="E96" s="160"/>
      <c r="F96" s="93"/>
      <c r="G96" s="36"/>
      <c r="H96" s="96"/>
      <c r="I96" s="96"/>
    </row>
    <row r="97" spans="1:9" ht="78.75" x14ac:dyDescent="0.25">
      <c r="A97" s="150"/>
      <c r="B97" s="35" t="s">
        <v>314</v>
      </c>
      <c r="C97" s="150"/>
      <c r="D97" s="150"/>
      <c r="E97" s="150"/>
      <c r="F97" s="93"/>
      <c r="G97" s="36"/>
      <c r="H97" s="96"/>
      <c r="I97" s="96"/>
    </row>
    <row r="98" spans="1:9" ht="141.75" x14ac:dyDescent="0.25">
      <c r="A98" s="159" t="s">
        <v>145</v>
      </c>
      <c r="B98" s="49" t="s">
        <v>146</v>
      </c>
      <c r="C98" s="164" t="s">
        <v>147</v>
      </c>
      <c r="D98" s="165" t="s">
        <v>148</v>
      </c>
      <c r="E98" s="159" t="s">
        <v>315</v>
      </c>
      <c r="F98" s="22">
        <f>F100</f>
        <v>0</v>
      </c>
      <c r="G98" s="36">
        <f>IF(OR(AND(F99="Город",F100="не менее 100 Мбит/с"),AND(F99="Село",F100="не менее 50 Мбит/с"),AND(F99="Село",F100="не менее 100 Мбит/с")),1,0)</f>
        <v>0</v>
      </c>
      <c r="H98" s="96"/>
      <c r="I98" s="96"/>
    </row>
    <row r="99" spans="1:9" ht="47.25" x14ac:dyDescent="0.25">
      <c r="A99" s="160"/>
      <c r="B99" s="35" t="s">
        <v>149</v>
      </c>
      <c r="C99" s="160"/>
      <c r="D99" s="160"/>
      <c r="E99" s="160"/>
      <c r="F99" s="94"/>
      <c r="G99" s="36"/>
      <c r="H99" s="96"/>
      <c r="I99" s="96"/>
    </row>
    <row r="100" spans="1:9" ht="31.5" x14ac:dyDescent="0.25">
      <c r="A100" s="150"/>
      <c r="B100" s="35" t="s">
        <v>150</v>
      </c>
      <c r="C100" s="150"/>
      <c r="D100" s="150"/>
      <c r="E100" s="150"/>
      <c r="F100" s="94"/>
      <c r="G100" s="36"/>
      <c r="H100" s="96"/>
      <c r="I100" s="96"/>
    </row>
    <row r="101" spans="1:9" ht="220.5" x14ac:dyDescent="0.25">
      <c r="A101" s="35" t="s">
        <v>151</v>
      </c>
      <c r="B101" s="35" t="s">
        <v>152</v>
      </c>
      <c r="C101" s="28" t="s">
        <v>47</v>
      </c>
      <c r="D101" s="35" t="s">
        <v>33</v>
      </c>
      <c r="E101" s="35" t="s">
        <v>316</v>
      </c>
      <c r="F101" s="92"/>
      <c r="G101" s="36">
        <f>IF(F101&gt;=90,1,0)</f>
        <v>0</v>
      </c>
      <c r="H101" s="96"/>
      <c r="I101" s="96" t="s">
        <v>317</v>
      </c>
    </row>
    <row r="102" spans="1:9" ht="195" x14ac:dyDescent="0.25">
      <c r="A102" s="35" t="s">
        <v>153</v>
      </c>
      <c r="B102" s="35" t="s">
        <v>154</v>
      </c>
      <c r="C102" s="28" t="s">
        <v>47</v>
      </c>
      <c r="D102" s="35" t="s">
        <v>155</v>
      </c>
      <c r="E102" s="50" t="s">
        <v>318</v>
      </c>
      <c r="F102" s="101"/>
      <c r="G102" s="36">
        <f>IF(F102&gt;=90,1,0)</f>
        <v>0</v>
      </c>
      <c r="H102" s="96"/>
      <c r="I102" s="96" t="s">
        <v>375</v>
      </c>
    </row>
    <row r="103" spans="1:9" ht="31.5" x14ac:dyDescent="0.25">
      <c r="A103" s="35" t="s">
        <v>156</v>
      </c>
      <c r="B103" s="35" t="s">
        <v>157</v>
      </c>
      <c r="C103" s="28" t="s">
        <v>32</v>
      </c>
      <c r="D103" s="35"/>
      <c r="E103" s="35" t="s">
        <v>319</v>
      </c>
      <c r="F103" s="94"/>
      <c r="G103" s="36">
        <f t="shared" ref="G103:G106" si="7">IF(F103="Есть",1,0)</f>
        <v>0</v>
      </c>
      <c r="H103" s="96"/>
      <c r="I103" s="96"/>
    </row>
    <row r="104" spans="1:9" ht="63" x14ac:dyDescent="0.25">
      <c r="A104" s="35" t="s">
        <v>158</v>
      </c>
      <c r="B104" s="35" t="s">
        <v>159</v>
      </c>
      <c r="C104" s="28" t="s">
        <v>32</v>
      </c>
      <c r="D104" s="35"/>
      <c r="E104" s="35" t="s">
        <v>320</v>
      </c>
      <c r="F104" s="94"/>
      <c r="G104" s="36">
        <f t="shared" si="7"/>
        <v>0</v>
      </c>
      <c r="H104" s="96"/>
      <c r="I104" s="96"/>
    </row>
    <row r="105" spans="1:9" ht="63" x14ac:dyDescent="0.25">
      <c r="A105" s="35" t="s">
        <v>160</v>
      </c>
      <c r="B105" s="35" t="s">
        <v>161</v>
      </c>
      <c r="C105" s="28" t="s">
        <v>32</v>
      </c>
      <c r="D105" s="35"/>
      <c r="E105" s="35" t="s">
        <v>321</v>
      </c>
      <c r="F105" s="94"/>
      <c r="G105" s="36">
        <f t="shared" si="7"/>
        <v>0</v>
      </c>
      <c r="H105" s="96"/>
      <c r="I105" s="96" t="s">
        <v>322</v>
      </c>
    </row>
    <row r="106" spans="1:9" ht="78.75" x14ac:dyDescent="0.25">
      <c r="A106" s="35" t="s">
        <v>162</v>
      </c>
      <c r="B106" s="35" t="s">
        <v>163</v>
      </c>
      <c r="C106" s="28" t="s">
        <v>32</v>
      </c>
      <c r="D106" s="35"/>
      <c r="E106" s="35" t="s">
        <v>323</v>
      </c>
      <c r="F106" s="94"/>
      <c r="G106" s="36">
        <f t="shared" si="7"/>
        <v>0</v>
      </c>
      <c r="H106" s="96"/>
      <c r="I106" s="96" t="s">
        <v>322</v>
      </c>
    </row>
    <row r="107" spans="1:9" ht="47.25" x14ac:dyDescent="0.25">
      <c r="A107" s="159" t="s">
        <v>164</v>
      </c>
      <c r="B107" s="35" t="s">
        <v>165</v>
      </c>
      <c r="C107" s="28" t="s">
        <v>47</v>
      </c>
      <c r="D107" s="162" t="s">
        <v>166</v>
      </c>
      <c r="E107" s="159" t="s">
        <v>324</v>
      </c>
      <c r="F107" s="45" t="e">
        <f>(F109-F108)/F109*100</f>
        <v>#DIV/0!</v>
      </c>
      <c r="G107" s="36" t="e">
        <f>IF(F107=100,1,0)</f>
        <v>#DIV/0!</v>
      </c>
      <c r="H107" s="96"/>
      <c r="I107" s="96"/>
    </row>
    <row r="108" spans="1:9" ht="31.5" x14ac:dyDescent="0.25">
      <c r="A108" s="160"/>
      <c r="B108" s="35" t="s">
        <v>167</v>
      </c>
      <c r="C108" s="28" t="s">
        <v>101</v>
      </c>
      <c r="D108" s="160"/>
      <c r="E108" s="160"/>
      <c r="F108" s="93"/>
      <c r="G108" s="36"/>
      <c r="H108" s="96"/>
      <c r="I108" s="96" t="s">
        <v>325</v>
      </c>
    </row>
    <row r="109" spans="1:9" ht="31.5" x14ac:dyDescent="0.25">
      <c r="A109" s="150"/>
      <c r="B109" s="35" t="s">
        <v>168</v>
      </c>
      <c r="C109" s="28" t="s">
        <v>101</v>
      </c>
      <c r="D109" s="150"/>
      <c r="E109" s="150"/>
      <c r="F109" s="93"/>
      <c r="G109" s="36"/>
      <c r="H109" s="96"/>
      <c r="I109" s="96" t="s">
        <v>325</v>
      </c>
    </row>
    <row r="110" spans="1:9" ht="31.5" x14ac:dyDescent="0.25">
      <c r="A110" s="159" t="s">
        <v>169</v>
      </c>
      <c r="B110" s="35" t="s">
        <v>170</v>
      </c>
      <c r="C110" s="28" t="s">
        <v>47</v>
      </c>
      <c r="D110" s="166" t="s">
        <v>171</v>
      </c>
      <c r="E110" s="159" t="s">
        <v>326</v>
      </c>
      <c r="F110" s="45" t="e">
        <f>F111/F112*100</f>
        <v>#DIV/0!</v>
      </c>
      <c r="G110" s="36" t="e">
        <f>IF(F110&gt;=25,1,0)</f>
        <v>#DIV/0!</v>
      </c>
      <c r="H110" s="96"/>
      <c r="I110" s="96"/>
    </row>
    <row r="111" spans="1:9" ht="31.5" x14ac:dyDescent="0.25">
      <c r="A111" s="160"/>
      <c r="B111" s="35" t="s">
        <v>172</v>
      </c>
      <c r="C111" s="28" t="s">
        <v>64</v>
      </c>
      <c r="D111" s="160"/>
      <c r="E111" s="160"/>
      <c r="F111" s="93"/>
      <c r="G111" s="36"/>
      <c r="H111" s="96"/>
      <c r="I111" s="96"/>
    </row>
    <row r="112" spans="1:9" ht="31.5" x14ac:dyDescent="0.25">
      <c r="A112" s="150"/>
      <c r="B112" s="35" t="s">
        <v>173</v>
      </c>
      <c r="C112" s="28" t="s">
        <v>64</v>
      </c>
      <c r="D112" s="150"/>
      <c r="E112" s="150"/>
      <c r="F112" s="93"/>
      <c r="G112" s="36"/>
      <c r="H112" s="96"/>
      <c r="I112" s="96"/>
    </row>
    <row r="113" spans="1:9" ht="31.5" x14ac:dyDescent="0.25">
      <c r="A113" s="159" t="s">
        <v>174</v>
      </c>
      <c r="B113" s="35" t="s">
        <v>175</v>
      </c>
      <c r="C113" s="28" t="s">
        <v>47</v>
      </c>
      <c r="D113" s="166" t="s">
        <v>176</v>
      </c>
      <c r="E113" s="159" t="s">
        <v>327</v>
      </c>
      <c r="F113" s="45" t="e">
        <f>F114/F115*100</f>
        <v>#DIV/0!</v>
      </c>
      <c r="G113" s="36" t="e">
        <f>IF(F113&lt;=10,1,0)</f>
        <v>#DIV/0!</v>
      </c>
      <c r="H113" s="96"/>
      <c r="I113" s="96"/>
    </row>
    <row r="114" spans="1:9" ht="47.25" x14ac:dyDescent="0.25">
      <c r="A114" s="160"/>
      <c r="B114" s="35" t="s">
        <v>177</v>
      </c>
      <c r="C114" s="28" t="s">
        <v>64</v>
      </c>
      <c r="D114" s="160"/>
      <c r="E114" s="160"/>
      <c r="F114" s="93"/>
      <c r="G114" s="36"/>
      <c r="H114" s="96"/>
      <c r="I114" s="96" t="s">
        <v>178</v>
      </c>
    </row>
    <row r="115" spans="1:9" ht="47.25" x14ac:dyDescent="0.25">
      <c r="A115" s="150"/>
      <c r="B115" s="35" t="s">
        <v>173</v>
      </c>
      <c r="C115" s="28" t="s">
        <v>64</v>
      </c>
      <c r="D115" s="150"/>
      <c r="E115" s="150"/>
      <c r="F115" s="93"/>
      <c r="G115" s="36"/>
      <c r="H115" s="96"/>
      <c r="I115" s="96" t="s">
        <v>178</v>
      </c>
    </row>
    <row r="116" spans="1:9" ht="63" x14ac:dyDescent="0.25">
      <c r="A116" s="159" t="s">
        <v>179</v>
      </c>
      <c r="B116" s="35" t="s">
        <v>180</v>
      </c>
      <c r="C116" s="28" t="s">
        <v>47</v>
      </c>
      <c r="D116" s="166" t="s">
        <v>181</v>
      </c>
      <c r="E116" s="159" t="s">
        <v>328</v>
      </c>
      <c r="F116" s="45" t="e">
        <f>F117/F118*100</f>
        <v>#DIV/0!</v>
      </c>
      <c r="G116" s="36" t="e">
        <f>IF(F116&gt;=50,1,0)</f>
        <v>#DIV/0!</v>
      </c>
      <c r="H116" s="96"/>
      <c r="I116" s="96"/>
    </row>
    <row r="117" spans="1:9" ht="63" x14ac:dyDescent="0.25">
      <c r="A117" s="160"/>
      <c r="B117" s="35" t="s">
        <v>182</v>
      </c>
      <c r="C117" s="28" t="s">
        <v>64</v>
      </c>
      <c r="D117" s="160"/>
      <c r="E117" s="160"/>
      <c r="F117" s="93"/>
      <c r="G117" s="36"/>
      <c r="H117" s="96"/>
      <c r="I117" s="96" t="s">
        <v>178</v>
      </c>
    </row>
    <row r="118" spans="1:9" ht="47.25" x14ac:dyDescent="0.25">
      <c r="A118" s="150"/>
      <c r="B118" s="35" t="s">
        <v>173</v>
      </c>
      <c r="C118" s="28" t="s">
        <v>64</v>
      </c>
      <c r="D118" s="150"/>
      <c r="E118" s="150"/>
      <c r="F118" s="93"/>
      <c r="G118" s="36"/>
      <c r="H118" s="96"/>
      <c r="I118" s="96" t="s">
        <v>178</v>
      </c>
    </row>
    <row r="119" spans="1:9" ht="63" x14ac:dyDescent="0.25">
      <c r="A119" s="159" t="s">
        <v>183</v>
      </c>
      <c r="B119" s="35" t="s">
        <v>184</v>
      </c>
      <c r="C119" s="28" t="s">
        <v>47</v>
      </c>
      <c r="D119" s="166" t="s">
        <v>185</v>
      </c>
      <c r="E119" s="159" t="s">
        <v>329</v>
      </c>
      <c r="F119" s="45" t="e">
        <f>F120/F121*100</f>
        <v>#DIV/0!</v>
      </c>
      <c r="G119" s="36" t="e">
        <f>IF(F119&gt;=85,1,0)</f>
        <v>#DIV/0!</v>
      </c>
      <c r="H119" s="96"/>
      <c r="I119" s="96"/>
    </row>
    <row r="120" spans="1:9" ht="47.25" x14ac:dyDescent="0.25">
      <c r="A120" s="160"/>
      <c r="B120" s="35" t="s">
        <v>186</v>
      </c>
      <c r="C120" s="28" t="s">
        <v>64</v>
      </c>
      <c r="D120" s="160"/>
      <c r="E120" s="160"/>
      <c r="F120" s="93"/>
      <c r="G120" s="36"/>
      <c r="H120" s="96"/>
      <c r="I120" s="96" t="s">
        <v>178</v>
      </c>
    </row>
    <row r="121" spans="1:9" ht="47.25" x14ac:dyDescent="0.25">
      <c r="A121" s="150"/>
      <c r="B121" s="35" t="s">
        <v>173</v>
      </c>
      <c r="C121" s="28" t="s">
        <v>64</v>
      </c>
      <c r="D121" s="150"/>
      <c r="E121" s="150"/>
      <c r="F121" s="93"/>
      <c r="G121" s="36"/>
      <c r="H121" s="96"/>
      <c r="I121" s="96" t="s">
        <v>178</v>
      </c>
    </row>
    <row r="122" spans="1:9" ht="78.75" x14ac:dyDescent="0.25">
      <c r="A122" s="167" t="s">
        <v>187</v>
      </c>
      <c r="B122" s="35" t="s">
        <v>188</v>
      </c>
      <c r="C122" s="161" t="s">
        <v>32</v>
      </c>
      <c r="D122" s="159" t="s">
        <v>189</v>
      </c>
      <c r="E122" s="159" t="s">
        <v>330</v>
      </c>
      <c r="F122" s="22">
        <f>IF(F123="Есть",0.5,0)+IF(F124="Есть",1,0)+IF(F125="Есть",2,0)</f>
        <v>0</v>
      </c>
      <c r="G122" s="36">
        <f>F122</f>
        <v>0</v>
      </c>
      <c r="H122" s="96"/>
      <c r="I122" s="96"/>
    </row>
    <row r="123" spans="1:9" ht="18.75" x14ac:dyDescent="0.25">
      <c r="A123" s="160"/>
      <c r="B123" s="35" t="s">
        <v>190</v>
      </c>
      <c r="C123" s="160"/>
      <c r="D123" s="160"/>
      <c r="E123" s="160"/>
      <c r="F123" s="94"/>
      <c r="G123" s="36"/>
      <c r="H123" s="96"/>
      <c r="I123" s="96"/>
    </row>
    <row r="124" spans="1:9" ht="18.75" x14ac:dyDescent="0.25">
      <c r="A124" s="160"/>
      <c r="B124" s="35" t="s">
        <v>191</v>
      </c>
      <c r="C124" s="160"/>
      <c r="D124" s="160"/>
      <c r="E124" s="160"/>
      <c r="F124" s="94"/>
      <c r="G124" s="36"/>
      <c r="H124" s="96"/>
      <c r="I124" s="96"/>
    </row>
    <row r="125" spans="1:9" ht="18.75" x14ac:dyDescent="0.25">
      <c r="A125" s="150"/>
      <c r="B125" s="35" t="s">
        <v>192</v>
      </c>
      <c r="C125" s="150"/>
      <c r="D125" s="150"/>
      <c r="E125" s="150"/>
      <c r="F125" s="94"/>
      <c r="G125" s="36"/>
      <c r="H125" s="96"/>
      <c r="I125" s="96"/>
    </row>
    <row r="126" spans="1:9" ht="126" x14ac:dyDescent="0.25">
      <c r="A126" s="35" t="s">
        <v>193</v>
      </c>
      <c r="B126" s="35" t="s">
        <v>194</v>
      </c>
      <c r="C126" s="28" t="s">
        <v>32</v>
      </c>
      <c r="D126" s="35" t="s">
        <v>33</v>
      </c>
      <c r="E126" s="35" t="s">
        <v>331</v>
      </c>
      <c r="F126" s="94"/>
      <c r="G126" s="36">
        <f>IF(F126="Есть",1,0)</f>
        <v>0</v>
      </c>
      <c r="H126" s="96"/>
      <c r="I126" s="96"/>
    </row>
    <row r="127" spans="1:9" ht="78.75" x14ac:dyDescent="0.25">
      <c r="A127" s="35" t="s">
        <v>195</v>
      </c>
      <c r="B127" s="35" t="s">
        <v>196</v>
      </c>
      <c r="C127" s="28" t="s">
        <v>197</v>
      </c>
      <c r="D127" s="35" t="s">
        <v>198</v>
      </c>
      <c r="E127" s="35" t="s">
        <v>332</v>
      </c>
      <c r="F127" s="93"/>
      <c r="G127" s="36">
        <f>IF(F127&gt;90,1,(IF(F127&lt;80,0,0.5)))</f>
        <v>0</v>
      </c>
      <c r="H127" s="96"/>
      <c r="I127" s="96"/>
    </row>
    <row r="128" spans="1:9" ht="31.5" x14ac:dyDescent="0.25">
      <c r="A128" s="167" t="s">
        <v>199</v>
      </c>
      <c r="B128" s="159" t="s">
        <v>200</v>
      </c>
      <c r="C128" s="161" t="s">
        <v>201</v>
      </c>
      <c r="D128" s="159" t="s">
        <v>202</v>
      </c>
      <c r="E128" s="35" t="s">
        <v>333</v>
      </c>
      <c r="F128" s="94"/>
      <c r="G128" s="36">
        <f t="shared" ref="G128:G135" si="8">IF(F128="Есть",0.25,0)</f>
        <v>0</v>
      </c>
      <c r="H128" s="96"/>
      <c r="I128" s="96"/>
    </row>
    <row r="129" spans="1:11" ht="31.5" x14ac:dyDescent="0.25">
      <c r="A129" s="160"/>
      <c r="B129" s="160"/>
      <c r="C129" s="160"/>
      <c r="D129" s="160"/>
      <c r="E129" s="35" t="s">
        <v>334</v>
      </c>
      <c r="F129" s="94"/>
      <c r="G129" s="36">
        <f t="shared" si="8"/>
        <v>0</v>
      </c>
      <c r="H129" s="96"/>
      <c r="I129" s="96"/>
    </row>
    <row r="130" spans="1:11" ht="31.5" x14ac:dyDescent="0.25">
      <c r="A130" s="160"/>
      <c r="B130" s="160"/>
      <c r="C130" s="160"/>
      <c r="D130" s="160"/>
      <c r="E130" s="35" t="s">
        <v>335</v>
      </c>
      <c r="F130" s="94"/>
      <c r="G130" s="36">
        <f t="shared" si="8"/>
        <v>0</v>
      </c>
      <c r="H130" s="96"/>
      <c r="I130" s="96"/>
    </row>
    <row r="131" spans="1:11" ht="47.25" x14ac:dyDescent="0.25">
      <c r="A131" s="160"/>
      <c r="B131" s="160"/>
      <c r="C131" s="160"/>
      <c r="D131" s="160"/>
      <c r="E131" s="35" t="s">
        <v>336</v>
      </c>
      <c r="F131" s="94"/>
      <c r="G131" s="36">
        <f t="shared" si="8"/>
        <v>0</v>
      </c>
      <c r="H131" s="96"/>
      <c r="I131" s="96"/>
    </row>
    <row r="132" spans="1:11" ht="31.5" x14ac:dyDescent="0.25">
      <c r="A132" s="160"/>
      <c r="B132" s="160"/>
      <c r="C132" s="160"/>
      <c r="D132" s="160"/>
      <c r="E132" s="35" t="s">
        <v>337</v>
      </c>
      <c r="F132" s="94"/>
      <c r="G132" s="36">
        <f t="shared" si="8"/>
        <v>0</v>
      </c>
      <c r="H132" s="96"/>
      <c r="I132" s="96"/>
    </row>
    <row r="133" spans="1:11" ht="31.5" x14ac:dyDescent="0.25">
      <c r="A133" s="160"/>
      <c r="B133" s="160"/>
      <c r="C133" s="160"/>
      <c r="D133" s="160"/>
      <c r="E133" s="35" t="s">
        <v>338</v>
      </c>
      <c r="F133" s="94"/>
      <c r="G133" s="36">
        <f t="shared" si="8"/>
        <v>0</v>
      </c>
      <c r="H133" s="96"/>
      <c r="I133" s="96"/>
    </row>
    <row r="134" spans="1:11" ht="63" x14ac:dyDescent="0.25">
      <c r="A134" s="160"/>
      <c r="B134" s="160"/>
      <c r="C134" s="160"/>
      <c r="D134" s="160"/>
      <c r="E134" s="51" t="s">
        <v>339</v>
      </c>
      <c r="F134" s="94"/>
      <c r="G134" s="36">
        <f t="shared" si="8"/>
        <v>0</v>
      </c>
      <c r="H134" s="96"/>
      <c r="I134" s="96"/>
    </row>
    <row r="135" spans="1:11" ht="47.25" x14ac:dyDescent="0.25">
      <c r="A135" s="150"/>
      <c r="B135" s="150"/>
      <c r="C135" s="150"/>
      <c r="D135" s="150"/>
      <c r="E135" s="35" t="s">
        <v>340</v>
      </c>
      <c r="F135" s="94"/>
      <c r="G135" s="36">
        <f t="shared" si="8"/>
        <v>0</v>
      </c>
      <c r="H135" s="96"/>
      <c r="I135" s="96"/>
    </row>
    <row r="136" spans="1:11" ht="94.5" x14ac:dyDescent="0.25">
      <c r="A136" s="35" t="s">
        <v>203</v>
      </c>
      <c r="B136" s="49" t="s">
        <v>204</v>
      </c>
      <c r="C136" s="28" t="s">
        <v>205</v>
      </c>
      <c r="D136" s="35" t="s">
        <v>33</v>
      </c>
      <c r="E136" s="35" t="s">
        <v>341</v>
      </c>
      <c r="F136" s="94"/>
      <c r="G136" s="36">
        <f t="shared" ref="G136:G137" si="9">IF(F136="Да",1,0)</f>
        <v>0</v>
      </c>
      <c r="H136" s="96"/>
      <c r="I136" s="96"/>
    </row>
    <row r="137" spans="1:11" ht="94.5" x14ac:dyDescent="0.25">
      <c r="A137" s="52" t="s">
        <v>206</v>
      </c>
      <c r="B137" s="49" t="s">
        <v>207</v>
      </c>
      <c r="C137" s="28" t="s">
        <v>205</v>
      </c>
      <c r="D137" s="35" t="s">
        <v>33</v>
      </c>
      <c r="E137" s="35" t="s">
        <v>342</v>
      </c>
      <c r="F137" s="94"/>
      <c r="G137" s="36">
        <f t="shared" si="9"/>
        <v>0</v>
      </c>
      <c r="H137" s="96"/>
      <c r="I137" s="96"/>
    </row>
    <row r="138" spans="1:11" ht="18.75" x14ac:dyDescent="0.25">
      <c r="A138" s="21"/>
      <c r="B138" s="24"/>
      <c r="C138" s="39"/>
      <c r="D138" s="23"/>
      <c r="E138" s="21"/>
      <c r="F138" s="47"/>
      <c r="G138" s="73" t="e">
        <f>SUM(G77:G78,G83,G88,G93,G98,G101:G107,G110,G113,G116,G119,G122,G126:G137)</f>
        <v>#DIV/0!</v>
      </c>
      <c r="H138" s="69" t="e">
        <f>SUM(G77:G78,G83,G88,G93,G98,G101:G107,G110,G113,G116,G119,G122,G126:G137)/26.5*100</f>
        <v>#DIV/0!</v>
      </c>
      <c r="I138" s="23"/>
    </row>
    <row r="139" spans="1:11" x14ac:dyDescent="0.25">
      <c r="A139" s="156" t="s">
        <v>208</v>
      </c>
      <c r="B139" s="157"/>
      <c r="C139" s="157"/>
      <c r="D139" s="157"/>
      <c r="E139" s="157"/>
      <c r="F139" s="157"/>
      <c r="G139" s="157"/>
      <c r="H139" s="157"/>
      <c r="I139" s="158"/>
      <c r="J139" s="44"/>
      <c r="K139" s="44"/>
    </row>
    <row r="140" spans="1:11" ht="141.75" x14ac:dyDescent="0.25">
      <c r="A140" s="49" t="s">
        <v>209</v>
      </c>
      <c r="B140" s="35" t="s">
        <v>210</v>
      </c>
      <c r="C140" s="54" t="s">
        <v>32</v>
      </c>
      <c r="D140" s="55" t="s">
        <v>33</v>
      </c>
      <c r="E140" s="55" t="s">
        <v>343</v>
      </c>
      <c r="F140" s="94"/>
      <c r="G140" s="36">
        <f t="shared" ref="G140:G141" si="10">IF(F140="Нет",1,0)</f>
        <v>0</v>
      </c>
      <c r="H140" s="96"/>
      <c r="I140" s="96"/>
    </row>
    <row r="141" spans="1:11" ht="126" x14ac:dyDescent="0.25">
      <c r="A141" s="35" t="s">
        <v>211</v>
      </c>
      <c r="B141" s="35" t="s">
        <v>212</v>
      </c>
      <c r="C141" s="54" t="s">
        <v>32</v>
      </c>
      <c r="D141" s="35" t="s">
        <v>33</v>
      </c>
      <c r="E141" s="35" t="s">
        <v>344</v>
      </c>
      <c r="F141" s="94"/>
      <c r="G141" s="36">
        <f t="shared" si="10"/>
        <v>0</v>
      </c>
      <c r="H141" s="96"/>
      <c r="I141" s="96"/>
    </row>
    <row r="142" spans="1:11" ht="18.75" x14ac:dyDescent="0.25">
      <c r="A142" s="21"/>
      <c r="B142" s="24"/>
      <c r="C142" s="39"/>
      <c r="D142" s="23"/>
      <c r="E142" s="21"/>
      <c r="F142" s="47"/>
      <c r="G142" s="53">
        <f>SUM(G140:G141)</f>
        <v>0</v>
      </c>
      <c r="H142" s="41">
        <f>SUM(G140:G141)/2*100</f>
        <v>0</v>
      </c>
      <c r="I142" s="23"/>
    </row>
    <row r="143" spans="1:11" x14ac:dyDescent="0.25">
      <c r="A143" s="156" t="s">
        <v>213</v>
      </c>
      <c r="B143" s="157"/>
      <c r="C143" s="157"/>
      <c r="D143" s="157"/>
      <c r="E143" s="157"/>
      <c r="F143" s="157"/>
      <c r="G143" s="157"/>
      <c r="H143" s="157"/>
      <c r="I143" s="158"/>
      <c r="J143" s="44"/>
      <c r="K143" s="44"/>
    </row>
    <row r="144" spans="1:11" ht="94.5" x14ac:dyDescent="0.25">
      <c r="A144" s="35" t="s">
        <v>214</v>
      </c>
      <c r="B144" s="35" t="s">
        <v>215</v>
      </c>
      <c r="C144" s="28" t="s">
        <v>32</v>
      </c>
      <c r="D144" s="35" t="s">
        <v>33</v>
      </c>
      <c r="E144" s="35" t="s">
        <v>345</v>
      </c>
      <c r="F144" s="94"/>
      <c r="G144" s="36">
        <f>IF(F144="Есть",1,0)</f>
        <v>0</v>
      </c>
      <c r="H144" s="96"/>
      <c r="I144" s="96"/>
    </row>
    <row r="145" spans="1:11" ht="141.75" x14ac:dyDescent="0.25">
      <c r="A145" s="159" t="s">
        <v>216</v>
      </c>
      <c r="B145" s="35" t="s">
        <v>346</v>
      </c>
      <c r="C145" s="28" t="s">
        <v>32</v>
      </c>
      <c r="D145" s="166" t="s">
        <v>347</v>
      </c>
      <c r="E145" s="159" t="s">
        <v>348</v>
      </c>
      <c r="F145" s="22" t="e">
        <f>IF(G145&gt;0,"Есть","Нет")</f>
        <v>#DIV/0!</v>
      </c>
      <c r="G145" s="36" t="e">
        <f>IF(G146&gt;G148,G146,G148)</f>
        <v>#DIV/0!</v>
      </c>
      <c r="H145" s="96"/>
      <c r="I145" s="96"/>
    </row>
    <row r="146" spans="1:11" ht="78.75" x14ac:dyDescent="0.25">
      <c r="A146" s="160"/>
      <c r="B146" s="35" t="s">
        <v>349</v>
      </c>
      <c r="C146" s="28" t="s">
        <v>64</v>
      </c>
      <c r="D146" s="160"/>
      <c r="E146" s="160"/>
      <c r="F146" s="92"/>
      <c r="G146" s="27" t="e">
        <f>IF(F146/F147&gt;=1,1,0)+IF(F148/F149&gt;=1,0.5,0)</f>
        <v>#DIV/0!</v>
      </c>
      <c r="H146" s="96"/>
      <c r="I146" s="96"/>
      <c r="J146" s="56"/>
      <c r="K146" s="56"/>
    </row>
    <row r="147" spans="1:11" ht="94.5" x14ac:dyDescent="0.25">
      <c r="A147" s="160"/>
      <c r="B147" s="35" t="s">
        <v>350</v>
      </c>
      <c r="C147" s="28" t="s">
        <v>64</v>
      </c>
      <c r="D147" s="160"/>
      <c r="E147" s="160"/>
      <c r="F147" s="92"/>
      <c r="G147" s="36"/>
      <c r="H147" s="96"/>
      <c r="I147" s="96"/>
      <c r="J147" s="56"/>
      <c r="K147" s="56"/>
    </row>
    <row r="148" spans="1:11" ht="63" x14ac:dyDescent="0.25">
      <c r="A148" s="160"/>
      <c r="B148" s="35" t="s">
        <v>220</v>
      </c>
      <c r="C148" s="28" t="s">
        <v>101</v>
      </c>
      <c r="D148" s="160"/>
      <c r="E148" s="160"/>
      <c r="F148" s="92"/>
      <c r="G148" s="27" t="e">
        <f>IF(F148/F149&gt;=1,1,0)</f>
        <v>#DIV/0!</v>
      </c>
      <c r="H148" s="96"/>
      <c r="I148" s="96"/>
      <c r="J148" s="56"/>
      <c r="K148" s="56"/>
    </row>
    <row r="149" spans="1:11" ht="63" x14ac:dyDescent="0.25">
      <c r="A149" s="150"/>
      <c r="B149" s="35" t="s">
        <v>351</v>
      </c>
      <c r="C149" s="28" t="s">
        <v>101</v>
      </c>
      <c r="D149" s="150"/>
      <c r="E149" s="150"/>
      <c r="F149" s="92"/>
      <c r="G149" s="36"/>
      <c r="H149" s="96"/>
      <c r="I149" s="96"/>
      <c r="J149" s="56"/>
      <c r="K149" s="56"/>
    </row>
    <row r="150" spans="1:11" ht="126" x14ac:dyDescent="0.25">
      <c r="A150" s="159" t="s">
        <v>222</v>
      </c>
      <c r="B150" s="35" t="s">
        <v>352</v>
      </c>
      <c r="C150" s="28" t="s">
        <v>32</v>
      </c>
      <c r="D150" s="159" t="s">
        <v>353</v>
      </c>
      <c r="E150" s="159" t="s">
        <v>354</v>
      </c>
      <c r="F150" s="36" t="e">
        <f>IF((F151/F152)&gt;=1,"Есть","Нет")</f>
        <v>#DIV/0!</v>
      </c>
      <c r="G150" s="36" t="e">
        <f>IF(F150="Есть",1,0)</f>
        <v>#DIV/0!</v>
      </c>
      <c r="H150" s="96"/>
      <c r="I150" s="96"/>
    </row>
    <row r="151" spans="1:11" ht="126" x14ac:dyDescent="0.25">
      <c r="A151" s="160"/>
      <c r="B151" s="35" t="s">
        <v>355</v>
      </c>
      <c r="C151" s="28" t="s">
        <v>64</v>
      </c>
      <c r="D151" s="160"/>
      <c r="E151" s="160"/>
      <c r="F151" s="92"/>
      <c r="G151" s="36"/>
      <c r="H151" s="96"/>
      <c r="I151" s="96"/>
    </row>
    <row r="152" spans="1:11" ht="126" x14ac:dyDescent="0.25">
      <c r="A152" s="150"/>
      <c r="B152" s="35" t="s">
        <v>356</v>
      </c>
      <c r="C152" s="28" t="s">
        <v>64</v>
      </c>
      <c r="D152" s="150"/>
      <c r="E152" s="150"/>
      <c r="F152" s="92"/>
      <c r="G152" s="36"/>
      <c r="H152" s="96"/>
      <c r="I152" s="96"/>
    </row>
    <row r="153" spans="1:11" ht="126" x14ac:dyDescent="0.25">
      <c r="A153" s="35" t="s">
        <v>226</v>
      </c>
      <c r="B153" s="35" t="s">
        <v>357</v>
      </c>
      <c r="C153" s="159" t="s">
        <v>228</v>
      </c>
      <c r="D153" s="168"/>
      <c r="E153" s="159" t="s">
        <v>358</v>
      </c>
      <c r="F153" s="45" t="e">
        <f>F154/F155*100</f>
        <v>#DIV/0!</v>
      </c>
      <c r="G153" s="36" t="e">
        <f>IF(F153=100,1,0)</f>
        <v>#DIV/0!</v>
      </c>
      <c r="H153" s="96"/>
      <c r="I153" s="96"/>
    </row>
    <row r="154" spans="1:11" ht="126" x14ac:dyDescent="0.25">
      <c r="A154" s="35"/>
      <c r="B154" s="35" t="s">
        <v>359</v>
      </c>
      <c r="C154" s="160"/>
      <c r="D154" s="168"/>
      <c r="E154" s="160"/>
      <c r="F154" s="92"/>
      <c r="G154" s="36"/>
      <c r="H154" s="96"/>
      <c r="I154" s="96"/>
    </row>
    <row r="155" spans="1:11" ht="94.5" x14ac:dyDescent="0.25">
      <c r="A155" s="35"/>
      <c r="B155" s="35" t="s">
        <v>360</v>
      </c>
      <c r="C155" s="150"/>
      <c r="D155" s="168"/>
      <c r="E155" s="150"/>
      <c r="F155" s="92"/>
      <c r="G155" s="36"/>
      <c r="H155" s="96"/>
      <c r="I155" s="96"/>
    </row>
    <row r="156" spans="1:11" ht="94.5" x14ac:dyDescent="0.25">
      <c r="A156" s="159" t="s">
        <v>231</v>
      </c>
      <c r="B156" s="57" t="s">
        <v>232</v>
      </c>
      <c r="C156" s="28" t="s">
        <v>47</v>
      </c>
      <c r="D156" s="159" t="s">
        <v>233</v>
      </c>
      <c r="E156" s="159" t="s">
        <v>361</v>
      </c>
      <c r="F156" s="45" t="e">
        <f>F157/F158*100</f>
        <v>#DIV/0!</v>
      </c>
      <c r="G156" s="36" t="e">
        <f>IF(F156&gt;=30,1,0)</f>
        <v>#DIV/0!</v>
      </c>
      <c r="H156" s="96"/>
      <c r="I156" s="96"/>
    </row>
    <row r="157" spans="1:11" ht="94.5" x14ac:dyDescent="0.25">
      <c r="A157" s="160"/>
      <c r="B157" s="35" t="s">
        <v>234</v>
      </c>
      <c r="C157" s="28" t="s">
        <v>64</v>
      </c>
      <c r="D157" s="160"/>
      <c r="E157" s="160"/>
      <c r="F157" s="92"/>
      <c r="G157" s="36"/>
      <c r="H157" s="96"/>
      <c r="I157" s="96"/>
    </row>
    <row r="158" spans="1:11" ht="31.5" x14ac:dyDescent="0.25">
      <c r="A158" s="150"/>
      <c r="B158" s="35" t="s">
        <v>235</v>
      </c>
      <c r="C158" s="28" t="s">
        <v>64</v>
      </c>
      <c r="D158" s="150"/>
      <c r="E158" s="150"/>
      <c r="F158" s="92"/>
      <c r="G158" s="36"/>
      <c r="H158" s="96"/>
      <c r="I158" s="96"/>
    </row>
    <row r="159" spans="1:11" ht="63" x14ac:dyDescent="0.25">
      <c r="A159" s="159" t="s">
        <v>236</v>
      </c>
      <c r="B159" s="35" t="s">
        <v>237</v>
      </c>
      <c r="C159" s="28" t="s">
        <v>47</v>
      </c>
      <c r="D159" s="159" t="s">
        <v>238</v>
      </c>
      <c r="E159" s="159" t="s">
        <v>362</v>
      </c>
      <c r="F159" s="45" t="e">
        <f>F160/F161*100</f>
        <v>#DIV/0!</v>
      </c>
      <c r="G159" s="36" t="e">
        <f>IF(F159&gt;=65,1,0)</f>
        <v>#DIV/0!</v>
      </c>
      <c r="H159" s="96"/>
      <c r="I159" s="96"/>
    </row>
    <row r="160" spans="1:11" ht="78.75" x14ac:dyDescent="0.25">
      <c r="A160" s="160"/>
      <c r="B160" s="35" t="s">
        <v>239</v>
      </c>
      <c r="C160" s="28" t="s">
        <v>64</v>
      </c>
      <c r="D160" s="160"/>
      <c r="E160" s="160"/>
      <c r="F160" s="92"/>
      <c r="G160" s="36"/>
      <c r="H160" s="96"/>
      <c r="I160" s="96"/>
    </row>
    <row r="161" spans="1:11" ht="31.5" x14ac:dyDescent="0.25">
      <c r="A161" s="150"/>
      <c r="B161" s="35" t="s">
        <v>235</v>
      </c>
      <c r="C161" s="28" t="s">
        <v>64</v>
      </c>
      <c r="D161" s="150"/>
      <c r="E161" s="150"/>
      <c r="F161" s="92"/>
      <c r="G161" s="36"/>
      <c r="H161" s="96"/>
      <c r="I161" s="96"/>
    </row>
    <row r="162" spans="1:11" ht="47.25" x14ac:dyDescent="0.25">
      <c r="A162" s="35" t="s">
        <v>240</v>
      </c>
      <c r="B162" s="35" t="s">
        <v>241</v>
      </c>
      <c r="C162" s="28" t="s">
        <v>32</v>
      </c>
      <c r="D162" s="35" t="s">
        <v>33</v>
      </c>
      <c r="E162" s="35" t="s">
        <v>363</v>
      </c>
      <c r="F162" s="94"/>
      <c r="G162" s="36">
        <f t="shared" ref="G162:G163" si="11">IF(F162="Есть",1,0)</f>
        <v>0</v>
      </c>
      <c r="H162" s="96"/>
      <c r="I162" s="96"/>
    </row>
    <row r="163" spans="1:11" ht="157.5" x14ac:dyDescent="0.25">
      <c r="A163" s="35" t="s">
        <v>242</v>
      </c>
      <c r="B163" s="35" t="s">
        <v>243</v>
      </c>
      <c r="C163" s="28" t="s">
        <v>32</v>
      </c>
      <c r="D163" s="35" t="s">
        <v>33</v>
      </c>
      <c r="E163" s="35" t="s">
        <v>364</v>
      </c>
      <c r="F163" s="94"/>
      <c r="G163" s="36">
        <f t="shared" si="11"/>
        <v>0</v>
      </c>
      <c r="H163" s="96"/>
      <c r="I163" s="96"/>
    </row>
    <row r="164" spans="1:11" ht="18.75" x14ac:dyDescent="0.25">
      <c r="A164" s="21"/>
      <c r="B164" s="24"/>
      <c r="C164" s="39"/>
      <c r="D164" s="23"/>
      <c r="E164" s="21"/>
      <c r="F164" s="47"/>
      <c r="G164" s="53" t="e">
        <f>SUM(G144:G145,G150,G153,G156,G159,G162:G163)</f>
        <v>#DIV/0!</v>
      </c>
      <c r="H164" s="69" t="e">
        <f>SUM(G144:G145,G150,G153,G156,G159,G162:G163)/10.5*100</f>
        <v>#DIV/0!</v>
      </c>
      <c r="I164" s="23"/>
    </row>
    <row r="165" spans="1:11" ht="18.75" x14ac:dyDescent="0.25">
      <c r="B165" s="74"/>
      <c r="D165" s="20"/>
      <c r="F165" s="58" t="s">
        <v>244</v>
      </c>
      <c r="G165" s="69" t="e">
        <f>SUM(G18,G25,G42,G66,G75,G138,G142,G164)</f>
        <v>#DIV/0!</v>
      </c>
      <c r="H165" s="69" t="e">
        <f>SUM(H18,H25,H42,H66,H75,H138,H142,H164)/8</f>
        <v>#DIV/0!</v>
      </c>
      <c r="I165" s="59"/>
    </row>
    <row r="166" spans="1:11" ht="18.75" x14ac:dyDescent="0.25">
      <c r="B166" s="74"/>
      <c r="D166" s="20"/>
      <c r="F166" s="60"/>
      <c r="G166" s="41"/>
      <c r="I166" s="59"/>
    </row>
    <row r="167" spans="1:11" ht="18.75" x14ac:dyDescent="0.25">
      <c r="A167" s="19"/>
      <c r="B167" s="65"/>
      <c r="C167" s="19"/>
      <c r="D167" s="20"/>
      <c r="E167" s="19"/>
      <c r="F167" s="60"/>
      <c r="G167" s="41"/>
      <c r="H167" s="19"/>
      <c r="I167" s="20"/>
      <c r="J167" s="19"/>
      <c r="K167" s="19"/>
    </row>
    <row r="168" spans="1:11" ht="21" x14ac:dyDescent="0.35">
      <c r="A168" s="61"/>
      <c r="B168" s="75"/>
      <c r="C168" s="62"/>
      <c r="D168" s="63"/>
      <c r="E168" s="61"/>
      <c r="F168" s="60"/>
      <c r="G168" s="41"/>
      <c r="H168" s="61"/>
      <c r="I168" s="63"/>
      <c r="J168" s="61"/>
      <c r="K168" s="61"/>
    </row>
    <row r="169" spans="1:11" ht="21" x14ac:dyDescent="0.35">
      <c r="A169" s="61"/>
      <c r="B169" s="75"/>
      <c r="C169" s="62"/>
      <c r="D169" s="63"/>
      <c r="E169" s="61"/>
      <c r="F169" s="60"/>
      <c r="G169" s="41"/>
      <c r="H169" s="61"/>
      <c r="I169" s="63"/>
      <c r="J169" s="61"/>
      <c r="K169" s="61"/>
    </row>
    <row r="170" spans="1:11" ht="21" x14ac:dyDescent="0.35">
      <c r="A170" s="61"/>
      <c r="B170" s="75"/>
      <c r="C170" s="62"/>
      <c r="D170" s="63"/>
      <c r="E170" s="61"/>
      <c r="F170" s="60"/>
      <c r="G170" s="41"/>
      <c r="H170" s="61"/>
      <c r="I170" s="63"/>
      <c r="J170" s="61"/>
      <c r="K170" s="61"/>
    </row>
    <row r="171" spans="1:11" ht="21" x14ac:dyDescent="0.35">
      <c r="A171" s="61"/>
      <c r="B171" s="75"/>
      <c r="C171" s="62"/>
      <c r="D171" s="63"/>
      <c r="E171" s="61"/>
      <c r="F171" s="60"/>
      <c r="G171" s="41"/>
      <c r="H171" s="61"/>
      <c r="I171" s="63"/>
      <c r="J171" s="61"/>
      <c r="K171" s="61"/>
    </row>
    <row r="172" spans="1:11" ht="21" x14ac:dyDescent="0.35">
      <c r="A172" s="61"/>
      <c r="B172" s="75"/>
      <c r="C172" s="62"/>
      <c r="D172" s="63"/>
      <c r="E172" s="61"/>
      <c r="F172" s="60"/>
      <c r="G172" s="41"/>
      <c r="H172" s="61"/>
      <c r="I172" s="63"/>
      <c r="J172" s="61"/>
      <c r="K172" s="61"/>
    </row>
    <row r="173" spans="1:11" ht="21" x14ac:dyDescent="0.35">
      <c r="A173" s="61"/>
      <c r="B173" s="75"/>
      <c r="C173" s="62"/>
      <c r="D173" s="63"/>
      <c r="E173" s="61"/>
      <c r="F173" s="60"/>
      <c r="G173" s="41"/>
      <c r="H173" s="61"/>
      <c r="I173" s="63"/>
      <c r="J173" s="61"/>
      <c r="K173" s="61"/>
    </row>
    <row r="174" spans="1:11" ht="18.75" x14ac:dyDescent="0.25">
      <c r="B174" s="74"/>
      <c r="C174" s="18"/>
      <c r="D174" s="20"/>
      <c r="F174" s="60"/>
      <c r="G174" s="41"/>
      <c r="I174" s="59"/>
    </row>
    <row r="175" spans="1:11" ht="18.75" x14ac:dyDescent="0.25">
      <c r="B175" s="74"/>
      <c r="C175" s="18"/>
      <c r="D175" s="20"/>
      <c r="G175" s="41"/>
      <c r="I175" s="59"/>
    </row>
    <row r="176" spans="1:11" ht="18.75" x14ac:dyDescent="0.25">
      <c r="B176" s="74"/>
      <c r="C176" s="18"/>
      <c r="D176" s="20"/>
      <c r="F176" s="60"/>
      <c r="G176" s="41"/>
      <c r="I176" s="59"/>
    </row>
    <row r="177" spans="2:9" ht="18.75" x14ac:dyDescent="0.25">
      <c r="B177" s="74"/>
      <c r="C177" s="18"/>
      <c r="D177" s="20"/>
      <c r="G177" s="41"/>
      <c r="I177" s="59"/>
    </row>
    <row r="178" spans="2:9" x14ac:dyDescent="0.25">
      <c r="B178" s="74"/>
      <c r="C178" s="18"/>
      <c r="D178" s="20"/>
      <c r="F178" s="60"/>
      <c r="I178" s="59"/>
    </row>
    <row r="179" spans="2:9" x14ac:dyDescent="0.25">
      <c r="B179" s="74"/>
      <c r="C179" s="18"/>
      <c r="D179" s="20"/>
      <c r="F179" s="60"/>
      <c r="I179" s="59"/>
    </row>
    <row r="180" spans="2:9" x14ac:dyDescent="0.25">
      <c r="B180" s="74"/>
      <c r="C180" s="18"/>
      <c r="D180" s="20"/>
      <c r="F180" s="60"/>
      <c r="I180" s="59"/>
    </row>
    <row r="181" spans="2:9" x14ac:dyDescent="0.25">
      <c r="B181" s="74"/>
      <c r="C181" s="18"/>
      <c r="D181" s="20"/>
      <c r="F181" s="60"/>
      <c r="I181" s="59"/>
    </row>
    <row r="182" spans="2:9" x14ac:dyDescent="0.25">
      <c r="B182" s="74"/>
      <c r="C182" s="18"/>
      <c r="D182" s="20"/>
      <c r="F182" s="60"/>
      <c r="I182" s="59"/>
    </row>
    <row r="183" spans="2:9" x14ac:dyDescent="0.25">
      <c r="B183" s="74"/>
      <c r="C183" s="18"/>
      <c r="D183" s="20"/>
      <c r="F183" s="60"/>
      <c r="I183" s="59"/>
    </row>
    <row r="184" spans="2:9" x14ac:dyDescent="0.25">
      <c r="B184" s="74"/>
      <c r="C184" s="18"/>
      <c r="D184" s="20"/>
      <c r="F184" s="60"/>
      <c r="I184" s="59"/>
    </row>
    <row r="185" spans="2:9" x14ac:dyDescent="0.25">
      <c r="B185" s="74"/>
      <c r="C185" s="18"/>
      <c r="D185" s="20"/>
      <c r="F185" s="60"/>
      <c r="I185" s="59"/>
    </row>
    <row r="186" spans="2:9" x14ac:dyDescent="0.25">
      <c r="B186" s="74"/>
      <c r="C186" s="18"/>
      <c r="D186" s="20"/>
      <c r="F186" s="60"/>
      <c r="I186" s="59"/>
    </row>
    <row r="187" spans="2:9" x14ac:dyDescent="0.25">
      <c r="B187" s="74"/>
      <c r="C187" s="18"/>
      <c r="D187" s="20"/>
      <c r="I187" s="59"/>
    </row>
    <row r="188" spans="2:9" x14ac:dyDescent="0.25">
      <c r="B188" s="74"/>
      <c r="C188" s="18"/>
      <c r="D188" s="20"/>
      <c r="I188" s="59"/>
    </row>
    <row r="189" spans="2:9" x14ac:dyDescent="0.25">
      <c r="B189" s="74"/>
      <c r="C189" s="18"/>
      <c r="D189" s="20"/>
      <c r="I189" s="59"/>
    </row>
    <row r="190" spans="2:9" x14ac:dyDescent="0.25">
      <c r="B190" s="74"/>
      <c r="C190" s="18"/>
      <c r="D190" s="20"/>
      <c r="I190" s="59"/>
    </row>
    <row r="191" spans="2:9" x14ac:dyDescent="0.25">
      <c r="B191" s="74"/>
      <c r="C191" s="18"/>
      <c r="D191" s="20"/>
      <c r="I191" s="59"/>
    </row>
    <row r="192" spans="2:9" x14ac:dyDescent="0.25">
      <c r="B192" s="74"/>
      <c r="C192" s="18"/>
      <c r="D192" s="20"/>
      <c r="I192" s="59"/>
    </row>
    <row r="193" spans="2:9" x14ac:dyDescent="0.25">
      <c r="B193" s="74"/>
      <c r="C193" s="18"/>
      <c r="D193" s="20"/>
      <c r="I193" s="59"/>
    </row>
    <row r="194" spans="2:9" x14ac:dyDescent="0.25">
      <c r="B194" s="74"/>
      <c r="C194" s="18"/>
      <c r="D194" s="20"/>
      <c r="I194" s="59"/>
    </row>
    <row r="195" spans="2:9" x14ac:dyDescent="0.25">
      <c r="B195" s="74"/>
      <c r="C195" s="18"/>
      <c r="D195" s="20"/>
      <c r="I195" s="59"/>
    </row>
    <row r="196" spans="2:9" x14ac:dyDescent="0.25">
      <c r="B196" s="74"/>
      <c r="C196" s="18"/>
      <c r="D196" s="20"/>
      <c r="I196" s="59"/>
    </row>
    <row r="197" spans="2:9" x14ac:dyDescent="0.25">
      <c r="B197" s="74"/>
      <c r="C197" s="18"/>
      <c r="D197" s="20"/>
      <c r="I197" s="59"/>
    </row>
    <row r="198" spans="2:9" x14ac:dyDescent="0.25">
      <c r="B198" s="74"/>
      <c r="C198" s="18"/>
      <c r="D198" s="20"/>
      <c r="I198" s="59"/>
    </row>
    <row r="199" spans="2:9" x14ac:dyDescent="0.25">
      <c r="B199" s="74"/>
      <c r="C199" s="18"/>
      <c r="D199" s="20"/>
      <c r="I199" s="59"/>
    </row>
    <row r="200" spans="2:9" x14ac:dyDescent="0.25">
      <c r="B200" s="74"/>
      <c r="C200" s="18"/>
      <c r="D200" s="20"/>
      <c r="I200" s="59"/>
    </row>
    <row r="201" spans="2:9" x14ac:dyDescent="0.25">
      <c r="B201" s="74"/>
      <c r="C201" s="18"/>
      <c r="D201" s="20"/>
      <c r="I201" s="59"/>
    </row>
    <row r="202" spans="2:9" x14ac:dyDescent="0.25">
      <c r="B202" s="74"/>
      <c r="C202" s="18"/>
      <c r="D202" s="20"/>
      <c r="I202" s="59"/>
    </row>
    <row r="203" spans="2:9" x14ac:dyDescent="0.25">
      <c r="B203" s="74"/>
      <c r="C203" s="18"/>
      <c r="D203" s="20"/>
      <c r="I203" s="59"/>
    </row>
    <row r="204" spans="2:9" x14ac:dyDescent="0.25">
      <c r="B204" s="74"/>
      <c r="C204" s="18"/>
      <c r="D204" s="20"/>
      <c r="I204" s="59"/>
    </row>
    <row r="205" spans="2:9" x14ac:dyDescent="0.25">
      <c r="B205" s="74"/>
      <c r="C205" s="18"/>
      <c r="D205" s="20"/>
      <c r="I205" s="59"/>
    </row>
    <row r="206" spans="2:9" x14ac:dyDescent="0.25">
      <c r="B206" s="74"/>
      <c r="C206" s="18"/>
      <c r="D206" s="20"/>
      <c r="I206" s="59"/>
    </row>
    <row r="207" spans="2:9" x14ac:dyDescent="0.25">
      <c r="B207" s="74"/>
      <c r="C207" s="18"/>
      <c r="D207" s="20"/>
      <c r="I207" s="59"/>
    </row>
    <row r="208" spans="2:9" x14ac:dyDescent="0.25">
      <c r="B208" s="74"/>
      <c r="C208" s="18"/>
      <c r="D208" s="20"/>
      <c r="I208" s="59"/>
    </row>
    <row r="209" spans="2:9" x14ac:dyDescent="0.25">
      <c r="B209" s="74"/>
      <c r="C209" s="18"/>
      <c r="D209" s="20"/>
      <c r="I209" s="59"/>
    </row>
    <row r="210" spans="2:9" x14ac:dyDescent="0.25">
      <c r="B210" s="74"/>
      <c r="C210" s="18"/>
      <c r="D210" s="20"/>
      <c r="I210" s="59"/>
    </row>
    <row r="211" spans="2:9" x14ac:dyDescent="0.25">
      <c r="B211" s="74"/>
      <c r="C211" s="18"/>
      <c r="D211" s="20"/>
      <c r="I211" s="59"/>
    </row>
    <row r="212" spans="2:9" x14ac:dyDescent="0.25">
      <c r="B212" s="74"/>
      <c r="C212" s="18"/>
      <c r="D212" s="20"/>
      <c r="I212" s="59"/>
    </row>
    <row r="213" spans="2:9" x14ac:dyDescent="0.25">
      <c r="B213" s="74"/>
      <c r="C213" s="18"/>
      <c r="D213" s="20"/>
      <c r="I213" s="59"/>
    </row>
    <row r="214" spans="2:9" x14ac:dyDescent="0.25">
      <c r="B214" s="74"/>
      <c r="C214" s="18"/>
      <c r="D214" s="20"/>
      <c r="I214" s="59"/>
    </row>
    <row r="215" spans="2:9" x14ac:dyDescent="0.25">
      <c r="B215" s="74"/>
      <c r="C215" s="18"/>
      <c r="D215" s="20"/>
      <c r="I215" s="59"/>
    </row>
    <row r="216" spans="2:9" x14ac:dyDescent="0.25">
      <c r="B216" s="74"/>
      <c r="C216" s="18"/>
      <c r="D216" s="20"/>
      <c r="I216" s="59"/>
    </row>
    <row r="217" spans="2:9" x14ac:dyDescent="0.25">
      <c r="B217" s="74"/>
      <c r="C217" s="18"/>
      <c r="D217" s="20"/>
      <c r="I217" s="59"/>
    </row>
    <row r="218" spans="2:9" x14ac:dyDescent="0.25">
      <c r="B218" s="74"/>
      <c r="C218" s="18"/>
      <c r="D218" s="20"/>
      <c r="I218" s="59"/>
    </row>
    <row r="219" spans="2:9" x14ac:dyDescent="0.25">
      <c r="B219" s="74"/>
      <c r="C219" s="18"/>
      <c r="D219" s="20"/>
      <c r="I219" s="59"/>
    </row>
    <row r="220" spans="2:9" x14ac:dyDescent="0.25">
      <c r="B220" s="74"/>
      <c r="C220" s="18"/>
      <c r="D220" s="20"/>
      <c r="I220" s="59"/>
    </row>
    <row r="221" spans="2:9" x14ac:dyDescent="0.25">
      <c r="B221" s="74"/>
      <c r="C221" s="18"/>
      <c r="D221" s="20"/>
      <c r="I221" s="59"/>
    </row>
    <row r="222" spans="2:9" x14ac:dyDescent="0.25">
      <c r="B222" s="74"/>
      <c r="C222" s="18"/>
      <c r="D222" s="20"/>
      <c r="I222" s="59"/>
    </row>
    <row r="223" spans="2:9" x14ac:dyDescent="0.25">
      <c r="B223" s="74"/>
      <c r="C223" s="18"/>
      <c r="D223" s="20"/>
      <c r="I223" s="59"/>
    </row>
    <row r="224" spans="2:9" x14ac:dyDescent="0.25">
      <c r="B224" s="74"/>
      <c r="C224" s="18"/>
      <c r="D224" s="20"/>
      <c r="I224" s="59"/>
    </row>
    <row r="225" spans="2:9" x14ac:dyDescent="0.25">
      <c r="B225" s="74"/>
      <c r="C225" s="18"/>
      <c r="D225" s="20"/>
      <c r="I225" s="59"/>
    </row>
    <row r="226" spans="2:9" x14ac:dyDescent="0.25">
      <c r="B226" s="74"/>
      <c r="C226" s="18"/>
      <c r="D226" s="20"/>
      <c r="I226" s="59"/>
    </row>
    <row r="227" spans="2:9" x14ac:dyDescent="0.25">
      <c r="B227" s="74"/>
      <c r="C227" s="18"/>
      <c r="D227" s="20"/>
      <c r="I227" s="59"/>
    </row>
    <row r="228" spans="2:9" x14ac:dyDescent="0.25">
      <c r="B228" s="74"/>
      <c r="C228" s="18"/>
      <c r="D228" s="20"/>
      <c r="I228" s="59"/>
    </row>
    <row r="229" spans="2:9" x14ac:dyDescent="0.25">
      <c r="B229" s="74"/>
      <c r="C229" s="18"/>
      <c r="D229" s="20"/>
      <c r="I229" s="59"/>
    </row>
    <row r="230" spans="2:9" x14ac:dyDescent="0.25">
      <c r="B230" s="74"/>
      <c r="C230" s="18"/>
      <c r="D230" s="20"/>
      <c r="I230" s="59"/>
    </row>
    <row r="231" spans="2:9" x14ac:dyDescent="0.25">
      <c r="B231" s="74"/>
      <c r="C231" s="18"/>
      <c r="D231" s="20"/>
      <c r="I231" s="59"/>
    </row>
    <row r="232" spans="2:9" x14ac:dyDescent="0.25">
      <c r="B232" s="74"/>
      <c r="C232" s="18"/>
      <c r="D232" s="20"/>
      <c r="I232" s="59"/>
    </row>
    <row r="233" spans="2:9" x14ac:dyDescent="0.25">
      <c r="B233" s="74"/>
      <c r="C233" s="18"/>
      <c r="D233" s="20"/>
      <c r="I233" s="59"/>
    </row>
    <row r="234" spans="2:9" x14ac:dyDescent="0.25">
      <c r="B234" s="74"/>
      <c r="C234" s="18"/>
      <c r="D234" s="20"/>
      <c r="I234" s="59"/>
    </row>
    <row r="235" spans="2:9" x14ac:dyDescent="0.25">
      <c r="B235" s="74"/>
      <c r="C235" s="18"/>
      <c r="D235" s="20"/>
      <c r="I235" s="59"/>
    </row>
    <row r="236" spans="2:9" x14ac:dyDescent="0.25">
      <c r="B236" s="74"/>
      <c r="C236" s="18"/>
      <c r="D236" s="20"/>
      <c r="I236" s="59"/>
    </row>
    <row r="237" spans="2:9" x14ac:dyDescent="0.25">
      <c r="B237" s="74"/>
      <c r="C237" s="18"/>
      <c r="D237" s="20"/>
      <c r="I237" s="59"/>
    </row>
    <row r="238" spans="2:9" x14ac:dyDescent="0.25">
      <c r="B238" s="74"/>
      <c r="C238" s="18"/>
      <c r="D238" s="20"/>
      <c r="I238" s="59"/>
    </row>
    <row r="239" spans="2:9" x14ac:dyDescent="0.25">
      <c r="B239" s="74"/>
      <c r="C239" s="18"/>
      <c r="D239" s="20"/>
      <c r="I239" s="59"/>
    </row>
    <row r="240" spans="2:9" x14ac:dyDescent="0.25">
      <c r="B240" s="74"/>
      <c r="C240" s="18"/>
      <c r="D240" s="20"/>
      <c r="I240" s="59"/>
    </row>
    <row r="241" spans="2:9" x14ac:dyDescent="0.25">
      <c r="B241" s="74"/>
      <c r="C241" s="18"/>
      <c r="D241" s="20"/>
      <c r="I241" s="59"/>
    </row>
    <row r="242" spans="2:9" x14ac:dyDescent="0.25">
      <c r="B242" s="74"/>
      <c r="C242" s="18"/>
      <c r="D242" s="20"/>
      <c r="I242" s="59"/>
    </row>
    <row r="243" spans="2:9" x14ac:dyDescent="0.25">
      <c r="B243" s="74"/>
      <c r="C243" s="18"/>
      <c r="D243" s="20"/>
      <c r="I243" s="59"/>
    </row>
    <row r="244" spans="2:9" x14ac:dyDescent="0.25">
      <c r="B244" s="74"/>
      <c r="C244" s="18"/>
      <c r="D244" s="20"/>
      <c r="I244" s="59"/>
    </row>
    <row r="245" spans="2:9" x14ac:dyDescent="0.25">
      <c r="B245" s="74"/>
      <c r="C245" s="18"/>
      <c r="D245" s="20"/>
      <c r="I245" s="59"/>
    </row>
    <row r="246" spans="2:9" x14ac:dyDescent="0.25">
      <c r="B246" s="74"/>
      <c r="C246" s="18"/>
      <c r="D246" s="20"/>
      <c r="I246" s="59"/>
    </row>
    <row r="247" spans="2:9" x14ac:dyDescent="0.25">
      <c r="B247" s="74"/>
      <c r="C247" s="18"/>
      <c r="D247" s="20"/>
      <c r="I247" s="59"/>
    </row>
    <row r="248" spans="2:9" x14ac:dyDescent="0.25">
      <c r="B248" s="74"/>
      <c r="C248" s="18"/>
      <c r="D248" s="20"/>
      <c r="I248" s="59"/>
    </row>
    <row r="249" spans="2:9" x14ac:dyDescent="0.25">
      <c r="B249" s="74"/>
      <c r="C249" s="18"/>
      <c r="D249" s="20"/>
      <c r="I249" s="59"/>
    </row>
    <row r="250" spans="2:9" x14ac:dyDescent="0.25">
      <c r="B250" s="74"/>
      <c r="C250" s="18"/>
      <c r="D250" s="20"/>
      <c r="I250" s="59"/>
    </row>
    <row r="251" spans="2:9" x14ac:dyDescent="0.25">
      <c r="B251" s="74"/>
      <c r="C251" s="18"/>
      <c r="D251" s="20"/>
      <c r="I251" s="59"/>
    </row>
    <row r="252" spans="2:9" x14ac:dyDescent="0.25">
      <c r="B252" s="74"/>
      <c r="C252" s="18"/>
      <c r="D252" s="20"/>
      <c r="I252" s="59"/>
    </row>
    <row r="253" spans="2:9" x14ac:dyDescent="0.25">
      <c r="B253" s="74"/>
      <c r="C253" s="18"/>
      <c r="D253" s="20"/>
      <c r="I253" s="59"/>
    </row>
    <row r="254" spans="2:9" x14ac:dyDescent="0.25">
      <c r="B254" s="74"/>
      <c r="C254" s="18"/>
      <c r="D254" s="20"/>
      <c r="I254" s="59"/>
    </row>
    <row r="255" spans="2:9" x14ac:dyDescent="0.25">
      <c r="B255" s="74"/>
      <c r="C255" s="18"/>
      <c r="D255" s="20"/>
      <c r="I255" s="59"/>
    </row>
    <row r="256" spans="2:9" x14ac:dyDescent="0.25">
      <c r="B256" s="74"/>
      <c r="C256" s="18"/>
      <c r="D256" s="20"/>
      <c r="I256" s="59"/>
    </row>
    <row r="257" spans="2:9" x14ac:dyDescent="0.25">
      <c r="B257" s="74"/>
      <c r="C257" s="18"/>
      <c r="D257" s="20"/>
      <c r="I257" s="59"/>
    </row>
    <row r="258" spans="2:9" x14ac:dyDescent="0.25">
      <c r="B258" s="74"/>
      <c r="C258" s="18"/>
      <c r="D258" s="20"/>
      <c r="I258" s="59"/>
    </row>
    <row r="259" spans="2:9" x14ac:dyDescent="0.25">
      <c r="B259" s="74"/>
      <c r="C259" s="18"/>
      <c r="D259" s="20"/>
      <c r="I259" s="59"/>
    </row>
    <row r="260" spans="2:9" x14ac:dyDescent="0.25">
      <c r="B260" s="74"/>
      <c r="C260" s="18"/>
      <c r="D260" s="20"/>
      <c r="I260" s="59"/>
    </row>
    <row r="261" spans="2:9" x14ac:dyDescent="0.25">
      <c r="B261" s="74"/>
      <c r="C261" s="18"/>
      <c r="D261" s="20"/>
      <c r="I261" s="59"/>
    </row>
    <row r="262" spans="2:9" x14ac:dyDescent="0.25">
      <c r="B262" s="74"/>
      <c r="C262" s="18"/>
      <c r="D262" s="20"/>
      <c r="I262" s="59"/>
    </row>
    <row r="263" spans="2:9" x14ac:dyDescent="0.25">
      <c r="B263" s="74"/>
      <c r="C263" s="18"/>
      <c r="D263" s="20"/>
      <c r="I263" s="59"/>
    </row>
    <row r="264" spans="2:9" x14ac:dyDescent="0.25">
      <c r="B264" s="74"/>
      <c r="C264" s="18"/>
      <c r="D264" s="20"/>
      <c r="I264" s="59"/>
    </row>
    <row r="265" spans="2:9" x14ac:dyDescent="0.25">
      <c r="B265" s="74"/>
      <c r="C265" s="18"/>
      <c r="D265" s="20"/>
      <c r="I265" s="59"/>
    </row>
    <row r="266" spans="2:9" x14ac:dyDescent="0.25">
      <c r="B266" s="74"/>
      <c r="C266" s="18"/>
      <c r="D266" s="20"/>
      <c r="I266" s="59"/>
    </row>
    <row r="267" spans="2:9" x14ac:dyDescent="0.25">
      <c r="B267" s="74"/>
      <c r="C267" s="18"/>
      <c r="D267" s="20"/>
      <c r="I267" s="59"/>
    </row>
    <row r="268" spans="2:9" x14ac:dyDescent="0.25">
      <c r="B268" s="74"/>
      <c r="C268" s="18"/>
      <c r="D268" s="20"/>
      <c r="I268" s="59"/>
    </row>
    <row r="269" spans="2:9" x14ac:dyDescent="0.25">
      <c r="B269" s="74"/>
      <c r="C269" s="18"/>
      <c r="D269" s="20"/>
      <c r="I269" s="59"/>
    </row>
    <row r="270" spans="2:9" x14ac:dyDescent="0.25">
      <c r="B270" s="74"/>
      <c r="C270" s="18"/>
      <c r="D270" s="20"/>
      <c r="I270" s="59"/>
    </row>
    <row r="271" spans="2:9" x14ac:dyDescent="0.25">
      <c r="B271" s="74"/>
      <c r="C271" s="18"/>
      <c r="D271" s="20"/>
      <c r="I271" s="59"/>
    </row>
    <row r="272" spans="2:9" x14ac:dyDescent="0.25">
      <c r="B272" s="74"/>
      <c r="C272" s="18"/>
      <c r="D272" s="20"/>
      <c r="I272" s="59"/>
    </row>
    <row r="273" spans="2:9" x14ac:dyDescent="0.25">
      <c r="B273" s="74"/>
      <c r="C273" s="18"/>
      <c r="D273" s="20"/>
      <c r="I273" s="59"/>
    </row>
    <row r="274" spans="2:9" x14ac:dyDescent="0.25">
      <c r="B274" s="74"/>
      <c r="C274" s="18"/>
      <c r="D274" s="20"/>
      <c r="I274" s="59"/>
    </row>
    <row r="275" spans="2:9" x14ac:dyDescent="0.25">
      <c r="B275" s="74"/>
      <c r="C275" s="18"/>
      <c r="D275" s="20"/>
      <c r="I275" s="59"/>
    </row>
    <row r="276" spans="2:9" x14ac:dyDescent="0.25">
      <c r="B276" s="74"/>
      <c r="C276" s="18"/>
      <c r="D276" s="20"/>
      <c r="I276" s="59"/>
    </row>
    <row r="277" spans="2:9" x14ac:dyDescent="0.25">
      <c r="B277" s="74"/>
      <c r="C277" s="18"/>
      <c r="D277" s="20"/>
      <c r="I277" s="59"/>
    </row>
    <row r="278" spans="2:9" x14ac:dyDescent="0.25">
      <c r="B278" s="74"/>
      <c r="C278" s="18"/>
      <c r="D278" s="20"/>
      <c r="I278" s="59"/>
    </row>
    <row r="279" spans="2:9" x14ac:dyDescent="0.25">
      <c r="B279" s="74"/>
      <c r="C279" s="18"/>
      <c r="D279" s="20"/>
      <c r="I279" s="59"/>
    </row>
    <row r="280" spans="2:9" x14ac:dyDescent="0.25">
      <c r="B280" s="74"/>
      <c r="C280" s="18"/>
      <c r="D280" s="20"/>
      <c r="I280" s="59"/>
    </row>
    <row r="281" spans="2:9" x14ac:dyDescent="0.25">
      <c r="B281" s="74"/>
      <c r="C281" s="18"/>
      <c r="D281" s="20"/>
      <c r="I281" s="59"/>
    </row>
    <row r="282" spans="2:9" x14ac:dyDescent="0.25">
      <c r="B282" s="74"/>
      <c r="C282" s="18"/>
      <c r="D282" s="20"/>
      <c r="I282" s="59"/>
    </row>
    <row r="283" spans="2:9" x14ac:dyDescent="0.25">
      <c r="B283" s="74"/>
      <c r="C283" s="18"/>
      <c r="D283" s="20"/>
      <c r="I283" s="59"/>
    </row>
    <row r="284" spans="2:9" x14ac:dyDescent="0.25">
      <c r="B284" s="74"/>
      <c r="C284" s="18"/>
      <c r="D284" s="20"/>
      <c r="I284" s="59"/>
    </row>
    <row r="285" spans="2:9" x14ac:dyDescent="0.25">
      <c r="B285" s="74"/>
      <c r="C285" s="18"/>
      <c r="D285" s="20"/>
      <c r="I285" s="59"/>
    </row>
    <row r="286" spans="2:9" x14ac:dyDescent="0.25">
      <c r="B286" s="74"/>
      <c r="C286" s="18"/>
      <c r="D286" s="20"/>
      <c r="I286" s="59"/>
    </row>
    <row r="287" spans="2:9" x14ac:dyDescent="0.25">
      <c r="B287" s="74"/>
      <c r="C287" s="18"/>
      <c r="D287" s="20"/>
      <c r="I287" s="59"/>
    </row>
    <row r="288" spans="2:9" x14ac:dyDescent="0.25">
      <c r="B288" s="74"/>
      <c r="C288" s="18"/>
      <c r="D288" s="20"/>
      <c r="I288" s="59"/>
    </row>
    <row r="289" spans="2:9" x14ac:dyDescent="0.25">
      <c r="B289" s="74"/>
      <c r="C289" s="18"/>
      <c r="D289" s="20"/>
      <c r="I289" s="59"/>
    </row>
    <row r="290" spans="2:9" x14ac:dyDescent="0.25">
      <c r="B290" s="74"/>
      <c r="C290" s="18"/>
      <c r="D290" s="20"/>
      <c r="I290" s="59"/>
    </row>
    <row r="291" spans="2:9" x14ac:dyDescent="0.25">
      <c r="B291" s="74"/>
      <c r="C291" s="18"/>
      <c r="D291" s="20"/>
      <c r="I291" s="59"/>
    </row>
    <row r="292" spans="2:9" x14ac:dyDescent="0.25">
      <c r="B292" s="74"/>
      <c r="C292" s="18"/>
      <c r="D292" s="20"/>
      <c r="I292" s="59"/>
    </row>
    <row r="293" spans="2:9" x14ac:dyDescent="0.25">
      <c r="B293" s="74"/>
      <c r="C293" s="18"/>
      <c r="D293" s="20"/>
      <c r="I293" s="59"/>
    </row>
    <row r="294" spans="2:9" x14ac:dyDescent="0.25">
      <c r="B294" s="74"/>
      <c r="C294" s="18"/>
      <c r="D294" s="20"/>
      <c r="I294" s="59"/>
    </row>
    <row r="295" spans="2:9" x14ac:dyDescent="0.25">
      <c r="B295" s="74"/>
      <c r="C295" s="18"/>
      <c r="D295" s="20"/>
      <c r="I295" s="59"/>
    </row>
    <row r="296" spans="2:9" x14ac:dyDescent="0.25">
      <c r="B296" s="74"/>
      <c r="C296" s="18"/>
      <c r="D296" s="20"/>
      <c r="I296" s="59"/>
    </row>
    <row r="297" spans="2:9" x14ac:dyDescent="0.25">
      <c r="B297" s="74"/>
      <c r="C297" s="18"/>
      <c r="D297" s="20"/>
      <c r="I297" s="59"/>
    </row>
    <row r="298" spans="2:9" x14ac:dyDescent="0.25">
      <c r="B298" s="74"/>
      <c r="C298" s="18"/>
      <c r="D298" s="20"/>
      <c r="I298" s="59"/>
    </row>
    <row r="299" spans="2:9" x14ac:dyDescent="0.25">
      <c r="B299" s="74"/>
      <c r="C299" s="18"/>
      <c r="D299" s="20"/>
      <c r="I299" s="59"/>
    </row>
    <row r="300" spans="2:9" x14ac:dyDescent="0.25">
      <c r="B300" s="74"/>
      <c r="C300" s="18"/>
      <c r="D300" s="20"/>
      <c r="I300" s="59"/>
    </row>
    <row r="301" spans="2:9" x14ac:dyDescent="0.25">
      <c r="B301" s="74"/>
      <c r="C301" s="18"/>
      <c r="D301" s="20"/>
      <c r="I301" s="59"/>
    </row>
    <row r="302" spans="2:9" x14ac:dyDescent="0.25">
      <c r="B302" s="74"/>
      <c r="C302" s="18"/>
      <c r="D302" s="20"/>
      <c r="I302" s="59"/>
    </row>
    <row r="303" spans="2:9" x14ac:dyDescent="0.25">
      <c r="B303" s="74"/>
      <c r="C303" s="18"/>
      <c r="D303" s="20"/>
      <c r="I303" s="59"/>
    </row>
    <row r="304" spans="2:9" x14ac:dyDescent="0.25">
      <c r="B304" s="74"/>
      <c r="C304" s="18"/>
      <c r="D304" s="20"/>
      <c r="I304" s="59"/>
    </row>
    <row r="305" spans="2:9" x14ac:dyDescent="0.25">
      <c r="B305" s="74"/>
      <c r="C305" s="18"/>
      <c r="D305" s="20"/>
      <c r="I305" s="59"/>
    </row>
    <row r="306" spans="2:9" x14ac:dyDescent="0.25">
      <c r="B306" s="74"/>
      <c r="C306" s="18"/>
      <c r="D306" s="20"/>
      <c r="I306" s="59"/>
    </row>
    <row r="307" spans="2:9" x14ac:dyDescent="0.25">
      <c r="B307" s="74"/>
      <c r="C307" s="18"/>
      <c r="D307" s="20"/>
      <c r="I307" s="59"/>
    </row>
    <row r="308" spans="2:9" x14ac:dyDescent="0.25">
      <c r="B308" s="74"/>
      <c r="C308" s="18"/>
      <c r="D308" s="20"/>
      <c r="I308" s="59"/>
    </row>
    <row r="309" spans="2:9" x14ac:dyDescent="0.25">
      <c r="B309" s="74"/>
      <c r="C309" s="18"/>
      <c r="D309" s="20"/>
      <c r="I309" s="59"/>
    </row>
    <row r="310" spans="2:9" x14ac:dyDescent="0.25">
      <c r="B310" s="74"/>
      <c r="C310" s="18"/>
      <c r="D310" s="20"/>
      <c r="I310" s="59"/>
    </row>
    <row r="311" spans="2:9" x14ac:dyDescent="0.25">
      <c r="B311" s="74"/>
      <c r="C311" s="18"/>
      <c r="D311" s="20"/>
      <c r="I311" s="59"/>
    </row>
    <row r="312" spans="2:9" x14ac:dyDescent="0.25">
      <c r="B312" s="74"/>
      <c r="C312" s="18"/>
      <c r="D312" s="20"/>
      <c r="I312" s="59"/>
    </row>
    <row r="313" spans="2:9" x14ac:dyDescent="0.25">
      <c r="B313" s="74"/>
      <c r="C313" s="18"/>
      <c r="D313" s="20"/>
      <c r="I313" s="59"/>
    </row>
    <row r="314" spans="2:9" x14ac:dyDescent="0.25">
      <c r="B314" s="74"/>
      <c r="C314" s="18"/>
      <c r="D314" s="20"/>
      <c r="I314" s="59"/>
    </row>
    <row r="315" spans="2:9" x14ac:dyDescent="0.25">
      <c r="B315" s="74"/>
      <c r="C315" s="18"/>
      <c r="D315" s="20"/>
      <c r="I315" s="59"/>
    </row>
    <row r="316" spans="2:9" x14ac:dyDescent="0.25">
      <c r="B316" s="74"/>
      <c r="C316" s="18"/>
      <c r="D316" s="20"/>
      <c r="I316" s="59"/>
    </row>
    <row r="317" spans="2:9" x14ac:dyDescent="0.25">
      <c r="B317" s="74"/>
      <c r="C317" s="18"/>
      <c r="D317" s="20"/>
      <c r="I317" s="59"/>
    </row>
    <row r="318" spans="2:9" x14ac:dyDescent="0.25">
      <c r="B318" s="74"/>
      <c r="C318" s="18"/>
      <c r="D318" s="20"/>
      <c r="I318" s="59"/>
    </row>
    <row r="319" spans="2:9" x14ac:dyDescent="0.25">
      <c r="B319" s="74"/>
      <c r="C319" s="18"/>
      <c r="D319" s="20"/>
      <c r="I319" s="59"/>
    </row>
    <row r="320" spans="2:9" x14ac:dyDescent="0.25">
      <c r="B320" s="74"/>
      <c r="C320" s="18"/>
      <c r="D320" s="20"/>
      <c r="I320" s="59"/>
    </row>
    <row r="321" spans="2:9" x14ac:dyDescent="0.25">
      <c r="B321" s="74"/>
      <c r="C321" s="18"/>
      <c r="D321" s="20"/>
      <c r="I321" s="59"/>
    </row>
    <row r="322" spans="2:9" x14ac:dyDescent="0.25">
      <c r="B322" s="74"/>
      <c r="C322" s="18"/>
      <c r="D322" s="20"/>
      <c r="I322" s="59"/>
    </row>
    <row r="323" spans="2:9" x14ac:dyDescent="0.25">
      <c r="B323" s="74"/>
      <c r="C323" s="18"/>
      <c r="D323" s="20"/>
      <c r="I323" s="59"/>
    </row>
    <row r="324" spans="2:9" x14ac:dyDescent="0.25">
      <c r="B324" s="74"/>
      <c r="C324" s="18"/>
      <c r="D324" s="20"/>
      <c r="I324" s="59"/>
    </row>
    <row r="325" spans="2:9" x14ac:dyDescent="0.25">
      <c r="B325" s="74"/>
      <c r="C325" s="18"/>
      <c r="D325" s="20"/>
      <c r="I325" s="59"/>
    </row>
    <row r="326" spans="2:9" x14ac:dyDescent="0.25">
      <c r="B326" s="74"/>
      <c r="C326" s="18"/>
      <c r="D326" s="20"/>
      <c r="I326" s="59"/>
    </row>
    <row r="327" spans="2:9" x14ac:dyDescent="0.25">
      <c r="B327" s="74"/>
      <c r="C327" s="18"/>
      <c r="D327" s="20"/>
      <c r="I327" s="59"/>
    </row>
    <row r="328" spans="2:9" x14ac:dyDescent="0.25">
      <c r="B328" s="74"/>
      <c r="C328" s="18"/>
      <c r="D328" s="20"/>
      <c r="I328" s="59"/>
    </row>
    <row r="329" spans="2:9" x14ac:dyDescent="0.25">
      <c r="B329" s="74"/>
      <c r="C329" s="18"/>
      <c r="D329" s="20"/>
      <c r="I329" s="59"/>
    </row>
    <row r="330" spans="2:9" x14ac:dyDescent="0.25">
      <c r="B330" s="74"/>
      <c r="C330" s="18"/>
      <c r="D330" s="20"/>
      <c r="I330" s="59"/>
    </row>
    <row r="331" spans="2:9" x14ac:dyDescent="0.25">
      <c r="B331" s="74"/>
      <c r="C331" s="18"/>
      <c r="D331" s="20"/>
      <c r="I331" s="59"/>
    </row>
    <row r="332" spans="2:9" x14ac:dyDescent="0.25">
      <c r="B332" s="74"/>
      <c r="C332" s="18"/>
      <c r="D332" s="20"/>
      <c r="I332" s="59"/>
    </row>
    <row r="333" spans="2:9" x14ac:dyDescent="0.25">
      <c r="B333" s="74"/>
      <c r="C333" s="18"/>
      <c r="D333" s="20"/>
      <c r="I333" s="59"/>
    </row>
    <row r="334" spans="2:9" x14ac:dyDescent="0.25">
      <c r="B334" s="74"/>
      <c r="C334" s="18"/>
      <c r="D334" s="20"/>
      <c r="I334" s="59"/>
    </row>
    <row r="335" spans="2:9" x14ac:dyDescent="0.25">
      <c r="B335" s="74"/>
      <c r="C335" s="18"/>
      <c r="D335" s="20"/>
      <c r="I335" s="59"/>
    </row>
    <row r="336" spans="2:9" x14ac:dyDescent="0.25">
      <c r="B336" s="74"/>
      <c r="C336" s="18"/>
      <c r="D336" s="20"/>
      <c r="I336" s="59"/>
    </row>
    <row r="337" spans="2:9" x14ac:dyDescent="0.25">
      <c r="B337" s="74"/>
      <c r="C337" s="18"/>
      <c r="D337" s="20"/>
      <c r="I337" s="59"/>
    </row>
    <row r="338" spans="2:9" x14ac:dyDescent="0.25">
      <c r="B338" s="74"/>
      <c r="C338" s="18"/>
      <c r="D338" s="20"/>
      <c r="I338" s="59"/>
    </row>
    <row r="339" spans="2:9" x14ac:dyDescent="0.25">
      <c r="B339" s="74"/>
      <c r="C339" s="18"/>
      <c r="D339" s="20"/>
      <c r="I339" s="59"/>
    </row>
    <row r="340" spans="2:9" x14ac:dyDescent="0.25">
      <c r="B340" s="74"/>
      <c r="C340" s="18"/>
      <c r="D340" s="20"/>
      <c r="I340" s="59"/>
    </row>
    <row r="341" spans="2:9" x14ac:dyDescent="0.25">
      <c r="B341" s="74"/>
      <c r="C341" s="18"/>
      <c r="D341" s="20"/>
      <c r="I341" s="59"/>
    </row>
    <row r="342" spans="2:9" x14ac:dyDescent="0.25">
      <c r="B342" s="74"/>
      <c r="C342" s="18"/>
      <c r="D342" s="20"/>
      <c r="I342" s="59"/>
    </row>
    <row r="343" spans="2:9" x14ac:dyDescent="0.25">
      <c r="B343" s="74"/>
      <c r="C343" s="18"/>
      <c r="D343" s="20"/>
      <c r="I343" s="59"/>
    </row>
    <row r="344" spans="2:9" x14ac:dyDescent="0.25">
      <c r="B344" s="74"/>
      <c r="C344" s="18"/>
      <c r="D344" s="20"/>
      <c r="I344" s="59"/>
    </row>
    <row r="345" spans="2:9" x14ac:dyDescent="0.25">
      <c r="B345" s="74"/>
      <c r="C345" s="18"/>
      <c r="D345" s="20"/>
      <c r="I345" s="59"/>
    </row>
    <row r="346" spans="2:9" x14ac:dyDescent="0.25">
      <c r="B346" s="74"/>
      <c r="C346" s="18"/>
      <c r="D346" s="20"/>
      <c r="F346" s="64"/>
      <c r="I346" s="59"/>
    </row>
    <row r="347" spans="2:9" x14ac:dyDescent="0.25">
      <c r="B347" s="74"/>
      <c r="C347" s="18"/>
      <c r="D347" s="20"/>
      <c r="F347" s="64"/>
      <c r="I347" s="59"/>
    </row>
    <row r="348" spans="2:9" x14ac:dyDescent="0.25">
      <c r="B348" s="74"/>
      <c r="C348" s="18"/>
      <c r="D348" s="20"/>
      <c r="F348" s="64"/>
      <c r="I348" s="59"/>
    </row>
    <row r="349" spans="2:9" x14ac:dyDescent="0.25">
      <c r="B349" s="74"/>
      <c r="C349" s="18"/>
      <c r="D349" s="20"/>
      <c r="F349" s="64"/>
      <c r="I349" s="59"/>
    </row>
    <row r="350" spans="2:9" x14ac:dyDescent="0.25">
      <c r="B350" s="74"/>
      <c r="C350" s="18"/>
      <c r="D350" s="20"/>
      <c r="F350" s="64"/>
      <c r="I350" s="59"/>
    </row>
    <row r="351" spans="2:9" x14ac:dyDescent="0.25">
      <c r="B351" s="74"/>
      <c r="C351" s="18"/>
      <c r="D351" s="20"/>
      <c r="F351" s="64"/>
      <c r="I351" s="59"/>
    </row>
    <row r="352" spans="2:9" x14ac:dyDescent="0.25">
      <c r="B352" s="74"/>
      <c r="C352" s="18"/>
      <c r="D352" s="20"/>
      <c r="F352" s="64"/>
      <c r="I352" s="59"/>
    </row>
    <row r="353" spans="2:9" x14ac:dyDescent="0.25">
      <c r="B353" s="74"/>
      <c r="C353" s="18"/>
      <c r="D353" s="20"/>
      <c r="F353" s="64"/>
      <c r="I353" s="59"/>
    </row>
    <row r="354" spans="2:9" x14ac:dyDescent="0.25">
      <c r="B354" s="74"/>
      <c r="C354" s="18"/>
      <c r="D354" s="20"/>
      <c r="F354" s="64"/>
      <c r="I354" s="59"/>
    </row>
    <row r="355" spans="2:9" x14ac:dyDescent="0.25">
      <c r="B355" s="74"/>
      <c r="C355" s="18"/>
      <c r="D355" s="20"/>
      <c r="F355" s="64"/>
      <c r="I355" s="59"/>
    </row>
    <row r="356" spans="2:9" x14ac:dyDescent="0.25">
      <c r="B356" s="74"/>
      <c r="C356" s="18"/>
      <c r="D356" s="20"/>
      <c r="F356" s="64"/>
      <c r="I356" s="59"/>
    </row>
    <row r="357" spans="2:9" x14ac:dyDescent="0.25">
      <c r="B357" s="74"/>
      <c r="C357" s="18"/>
      <c r="D357" s="20"/>
      <c r="F357" s="64"/>
      <c r="I357" s="59"/>
    </row>
    <row r="358" spans="2:9" x14ac:dyDescent="0.25">
      <c r="B358" s="74"/>
      <c r="C358" s="18"/>
      <c r="D358" s="20"/>
      <c r="F358" s="64"/>
      <c r="I358" s="59"/>
    </row>
    <row r="359" spans="2:9" x14ac:dyDescent="0.25">
      <c r="B359" s="74"/>
      <c r="C359" s="18"/>
      <c r="D359" s="20"/>
      <c r="F359" s="64"/>
      <c r="I359" s="59"/>
    </row>
    <row r="360" spans="2:9" x14ac:dyDescent="0.25">
      <c r="B360" s="74"/>
      <c r="C360" s="18"/>
      <c r="D360" s="20"/>
      <c r="F360" s="64"/>
      <c r="I360" s="59"/>
    </row>
    <row r="361" spans="2:9" x14ac:dyDescent="0.25">
      <c r="B361" s="74"/>
      <c r="C361" s="18"/>
      <c r="D361" s="20"/>
      <c r="F361" s="64"/>
      <c r="I361" s="59"/>
    </row>
    <row r="362" spans="2:9" x14ac:dyDescent="0.25">
      <c r="B362" s="74"/>
      <c r="C362" s="18"/>
      <c r="D362" s="20"/>
      <c r="F362" s="64"/>
      <c r="I362" s="59"/>
    </row>
    <row r="363" spans="2:9" x14ac:dyDescent="0.25">
      <c r="B363" s="74"/>
      <c r="C363" s="18"/>
      <c r="D363" s="20"/>
      <c r="F363" s="64"/>
      <c r="I363" s="59"/>
    </row>
    <row r="364" spans="2:9" x14ac:dyDescent="0.25">
      <c r="B364" s="74"/>
      <c r="C364" s="18"/>
      <c r="D364" s="20"/>
      <c r="F364" s="64"/>
      <c r="I364" s="59"/>
    </row>
    <row r="365" spans="2:9" x14ac:dyDescent="0.25">
      <c r="B365" s="74"/>
      <c r="C365" s="18"/>
      <c r="D365" s="20"/>
      <c r="F365" s="64"/>
      <c r="I365" s="59"/>
    </row>
    <row r="366" spans="2:9" x14ac:dyDescent="0.25">
      <c r="B366" s="74"/>
      <c r="C366" s="18"/>
      <c r="D366" s="20"/>
      <c r="F366" s="64"/>
      <c r="I366" s="59"/>
    </row>
    <row r="367" spans="2:9" x14ac:dyDescent="0.25">
      <c r="B367" s="74"/>
      <c r="C367" s="18"/>
      <c r="D367" s="20"/>
      <c r="F367" s="64"/>
      <c r="I367" s="59"/>
    </row>
    <row r="368" spans="2:9" x14ac:dyDescent="0.25">
      <c r="B368" s="74"/>
      <c r="C368" s="18"/>
      <c r="D368" s="20"/>
      <c r="F368" s="64"/>
      <c r="I368" s="59"/>
    </row>
    <row r="369" spans="2:9" x14ac:dyDescent="0.25">
      <c r="B369" s="74"/>
      <c r="C369" s="18"/>
      <c r="D369" s="20"/>
      <c r="F369" s="64"/>
      <c r="I369" s="59"/>
    </row>
    <row r="370" spans="2:9" x14ac:dyDescent="0.25">
      <c r="B370" s="74"/>
      <c r="C370" s="18"/>
      <c r="D370" s="20"/>
      <c r="F370" s="64"/>
      <c r="I370" s="59"/>
    </row>
    <row r="371" spans="2:9" x14ac:dyDescent="0.25">
      <c r="B371" s="74"/>
      <c r="C371" s="18"/>
      <c r="D371" s="20"/>
      <c r="F371" s="64"/>
      <c r="I371" s="59"/>
    </row>
    <row r="372" spans="2:9" x14ac:dyDescent="0.25">
      <c r="B372" s="74"/>
      <c r="C372" s="18"/>
      <c r="D372" s="20"/>
      <c r="F372" s="64"/>
      <c r="I372" s="59"/>
    </row>
    <row r="373" spans="2:9" x14ac:dyDescent="0.25">
      <c r="B373" s="74"/>
      <c r="C373" s="18"/>
      <c r="D373" s="20"/>
      <c r="F373" s="64"/>
      <c r="I373" s="59"/>
    </row>
    <row r="374" spans="2:9" x14ac:dyDescent="0.25">
      <c r="B374" s="74"/>
      <c r="C374" s="18"/>
      <c r="D374" s="20"/>
      <c r="F374" s="64"/>
      <c r="I374" s="59"/>
    </row>
    <row r="375" spans="2:9" x14ac:dyDescent="0.25">
      <c r="B375" s="74"/>
      <c r="C375" s="18"/>
      <c r="D375" s="20"/>
      <c r="F375" s="64"/>
      <c r="I375" s="59"/>
    </row>
    <row r="376" spans="2:9" x14ac:dyDescent="0.25">
      <c r="B376" s="74"/>
      <c r="C376" s="18"/>
      <c r="D376" s="20"/>
      <c r="F376" s="64"/>
      <c r="I376" s="59"/>
    </row>
    <row r="377" spans="2:9" x14ac:dyDescent="0.25">
      <c r="B377" s="74"/>
      <c r="C377" s="18"/>
      <c r="D377" s="20"/>
      <c r="F377" s="64"/>
      <c r="I377" s="59"/>
    </row>
    <row r="378" spans="2:9" x14ac:dyDescent="0.25">
      <c r="B378" s="74"/>
      <c r="C378" s="18"/>
      <c r="D378" s="20"/>
      <c r="F378" s="64"/>
      <c r="I378" s="59"/>
    </row>
    <row r="379" spans="2:9" x14ac:dyDescent="0.25">
      <c r="B379" s="74"/>
      <c r="C379" s="18"/>
      <c r="D379" s="20"/>
      <c r="F379" s="64"/>
      <c r="I379" s="59"/>
    </row>
    <row r="380" spans="2:9" x14ac:dyDescent="0.25">
      <c r="B380" s="74"/>
      <c r="C380" s="18"/>
      <c r="D380" s="20"/>
      <c r="F380" s="64"/>
      <c r="I380" s="59"/>
    </row>
    <row r="381" spans="2:9" x14ac:dyDescent="0.25">
      <c r="B381" s="74"/>
      <c r="C381" s="18"/>
      <c r="D381" s="20"/>
      <c r="F381" s="64"/>
      <c r="I381" s="59"/>
    </row>
    <row r="382" spans="2:9" x14ac:dyDescent="0.25">
      <c r="B382" s="74"/>
      <c r="C382" s="18"/>
      <c r="D382" s="20"/>
      <c r="F382" s="64"/>
      <c r="I382" s="59"/>
    </row>
    <row r="383" spans="2:9" x14ac:dyDescent="0.25">
      <c r="B383" s="74"/>
      <c r="C383" s="18"/>
      <c r="D383" s="20"/>
      <c r="F383" s="64"/>
      <c r="I383" s="59"/>
    </row>
    <row r="384" spans="2:9" x14ac:dyDescent="0.25">
      <c r="B384" s="74"/>
      <c r="C384" s="18"/>
      <c r="D384" s="20"/>
      <c r="F384" s="64"/>
      <c r="I384" s="59"/>
    </row>
    <row r="385" spans="2:9" x14ac:dyDescent="0.25">
      <c r="B385" s="74"/>
      <c r="C385" s="18"/>
      <c r="D385" s="20"/>
      <c r="F385" s="64"/>
      <c r="I385" s="59"/>
    </row>
    <row r="386" spans="2:9" x14ac:dyDescent="0.25">
      <c r="B386" s="74"/>
      <c r="C386" s="18"/>
      <c r="D386" s="20"/>
      <c r="F386" s="64"/>
      <c r="I386" s="59"/>
    </row>
    <row r="387" spans="2:9" x14ac:dyDescent="0.25">
      <c r="B387" s="74"/>
      <c r="C387" s="18"/>
      <c r="D387" s="20"/>
      <c r="F387" s="64"/>
      <c r="I387" s="59"/>
    </row>
    <row r="388" spans="2:9" x14ac:dyDescent="0.25">
      <c r="B388" s="74"/>
      <c r="C388" s="18"/>
      <c r="D388" s="20"/>
      <c r="F388" s="64"/>
      <c r="I388" s="59"/>
    </row>
    <row r="389" spans="2:9" x14ac:dyDescent="0.25">
      <c r="B389" s="74"/>
      <c r="C389" s="18"/>
      <c r="D389" s="20"/>
      <c r="F389" s="64"/>
      <c r="I389" s="59"/>
    </row>
    <row r="390" spans="2:9" x14ac:dyDescent="0.25">
      <c r="B390" s="74"/>
      <c r="C390" s="18"/>
      <c r="D390" s="20"/>
      <c r="F390" s="64"/>
      <c r="I390" s="59"/>
    </row>
    <row r="391" spans="2:9" x14ac:dyDescent="0.25">
      <c r="B391" s="74"/>
      <c r="C391" s="18"/>
      <c r="D391" s="20"/>
      <c r="F391" s="64"/>
      <c r="I391" s="59"/>
    </row>
    <row r="392" spans="2:9" x14ac:dyDescent="0.25">
      <c r="B392" s="74"/>
      <c r="C392" s="18"/>
      <c r="D392" s="20"/>
      <c r="F392" s="64"/>
      <c r="I392" s="59"/>
    </row>
    <row r="393" spans="2:9" x14ac:dyDescent="0.25">
      <c r="B393" s="74"/>
      <c r="C393" s="18"/>
      <c r="D393" s="20"/>
      <c r="F393" s="64"/>
      <c r="I393" s="59"/>
    </row>
    <row r="394" spans="2:9" x14ac:dyDescent="0.25">
      <c r="B394" s="74"/>
      <c r="C394" s="18"/>
      <c r="D394" s="20"/>
      <c r="F394" s="64"/>
      <c r="I394" s="59"/>
    </row>
    <row r="395" spans="2:9" x14ac:dyDescent="0.25">
      <c r="B395" s="74"/>
      <c r="C395" s="18"/>
      <c r="D395" s="20"/>
      <c r="F395" s="64"/>
      <c r="I395" s="59"/>
    </row>
    <row r="396" spans="2:9" x14ac:dyDescent="0.25">
      <c r="B396" s="74"/>
      <c r="C396" s="18"/>
      <c r="D396" s="20"/>
      <c r="F396" s="64"/>
      <c r="I396" s="59"/>
    </row>
    <row r="397" spans="2:9" x14ac:dyDescent="0.25">
      <c r="B397" s="74"/>
      <c r="C397" s="18"/>
      <c r="D397" s="20"/>
      <c r="F397" s="64"/>
      <c r="I397" s="59"/>
    </row>
    <row r="398" spans="2:9" x14ac:dyDescent="0.25">
      <c r="B398" s="74"/>
      <c r="C398" s="18"/>
      <c r="D398" s="20"/>
      <c r="F398" s="64"/>
      <c r="I398" s="59"/>
    </row>
    <row r="399" spans="2:9" x14ac:dyDescent="0.25">
      <c r="B399" s="74"/>
      <c r="C399" s="18"/>
      <c r="D399" s="20"/>
      <c r="F399" s="64"/>
      <c r="I399" s="59"/>
    </row>
    <row r="400" spans="2:9" x14ac:dyDescent="0.25">
      <c r="B400" s="74"/>
      <c r="C400" s="18"/>
      <c r="D400" s="20"/>
      <c r="F400" s="64"/>
      <c r="I400" s="59"/>
    </row>
    <row r="401" spans="2:9" x14ac:dyDescent="0.25">
      <c r="B401" s="74"/>
      <c r="C401" s="18"/>
      <c r="D401" s="20"/>
      <c r="F401" s="64"/>
      <c r="I401" s="59"/>
    </row>
    <row r="402" spans="2:9" x14ac:dyDescent="0.25">
      <c r="B402" s="74"/>
      <c r="C402" s="18"/>
      <c r="D402" s="20"/>
      <c r="F402" s="64"/>
      <c r="I402" s="59"/>
    </row>
    <row r="403" spans="2:9" x14ac:dyDescent="0.25">
      <c r="B403" s="74"/>
      <c r="C403" s="18"/>
      <c r="D403" s="20"/>
      <c r="F403" s="64"/>
      <c r="I403" s="59"/>
    </row>
    <row r="404" spans="2:9" x14ac:dyDescent="0.25">
      <c r="B404" s="74"/>
      <c r="C404" s="18"/>
      <c r="D404" s="20"/>
      <c r="F404" s="64"/>
      <c r="I404" s="59"/>
    </row>
    <row r="405" spans="2:9" x14ac:dyDescent="0.25">
      <c r="B405" s="74"/>
      <c r="C405" s="18"/>
      <c r="D405" s="20"/>
      <c r="F405" s="64"/>
      <c r="I405" s="59"/>
    </row>
    <row r="406" spans="2:9" x14ac:dyDescent="0.25">
      <c r="B406" s="74"/>
      <c r="C406" s="18"/>
      <c r="D406" s="20"/>
      <c r="F406" s="64"/>
      <c r="I406" s="59"/>
    </row>
    <row r="407" spans="2:9" x14ac:dyDescent="0.25">
      <c r="B407" s="74"/>
      <c r="C407" s="18"/>
      <c r="D407" s="20"/>
      <c r="F407" s="64"/>
      <c r="I407" s="59"/>
    </row>
    <row r="408" spans="2:9" x14ac:dyDescent="0.25">
      <c r="B408" s="74"/>
      <c r="C408" s="18"/>
      <c r="D408" s="20"/>
      <c r="F408" s="64"/>
      <c r="I408" s="59"/>
    </row>
    <row r="409" spans="2:9" x14ac:dyDescent="0.25">
      <c r="B409" s="74"/>
      <c r="C409" s="18"/>
      <c r="D409" s="20"/>
      <c r="F409" s="64"/>
      <c r="I409" s="59"/>
    </row>
    <row r="410" spans="2:9" x14ac:dyDescent="0.25">
      <c r="B410" s="74"/>
      <c r="C410" s="18"/>
      <c r="D410" s="20"/>
      <c r="F410" s="64"/>
      <c r="I410" s="59"/>
    </row>
    <row r="411" spans="2:9" x14ac:dyDescent="0.25">
      <c r="B411" s="74"/>
      <c r="C411" s="18"/>
      <c r="D411" s="20"/>
      <c r="F411" s="64"/>
      <c r="I411" s="59"/>
    </row>
    <row r="412" spans="2:9" x14ac:dyDescent="0.25">
      <c r="B412" s="74"/>
      <c r="C412" s="18"/>
      <c r="D412" s="20"/>
      <c r="F412" s="64"/>
      <c r="I412" s="59"/>
    </row>
    <row r="413" spans="2:9" x14ac:dyDescent="0.25">
      <c r="B413" s="74"/>
      <c r="C413" s="18"/>
      <c r="D413" s="20"/>
      <c r="F413" s="64"/>
      <c r="I413" s="59"/>
    </row>
    <row r="414" spans="2:9" x14ac:dyDescent="0.25">
      <c r="B414" s="74"/>
      <c r="C414" s="18"/>
      <c r="D414" s="20"/>
      <c r="F414" s="64"/>
      <c r="I414" s="59"/>
    </row>
    <row r="415" spans="2:9" x14ac:dyDescent="0.25">
      <c r="B415" s="74"/>
      <c r="C415" s="18"/>
      <c r="D415" s="20"/>
      <c r="F415" s="64"/>
      <c r="I415" s="59"/>
    </row>
    <row r="416" spans="2:9" x14ac:dyDescent="0.25">
      <c r="B416" s="74"/>
      <c r="C416" s="18"/>
      <c r="D416" s="20"/>
      <c r="F416" s="64"/>
      <c r="I416" s="59"/>
    </row>
    <row r="417" spans="2:9" x14ac:dyDescent="0.25">
      <c r="B417" s="74"/>
      <c r="C417" s="18"/>
      <c r="D417" s="20"/>
      <c r="F417" s="64"/>
      <c r="I417" s="59"/>
    </row>
    <row r="418" spans="2:9" x14ac:dyDescent="0.25">
      <c r="B418" s="74"/>
      <c r="C418" s="18"/>
      <c r="D418" s="20"/>
      <c r="F418" s="64"/>
      <c r="I418" s="59"/>
    </row>
    <row r="419" spans="2:9" x14ac:dyDescent="0.25">
      <c r="B419" s="74"/>
      <c r="C419" s="18"/>
      <c r="D419" s="20"/>
      <c r="F419" s="64"/>
      <c r="I419" s="59"/>
    </row>
    <row r="420" spans="2:9" x14ac:dyDescent="0.25">
      <c r="B420" s="74"/>
      <c r="C420" s="18"/>
      <c r="D420" s="20"/>
      <c r="F420" s="64"/>
      <c r="I420" s="59"/>
    </row>
    <row r="421" spans="2:9" x14ac:dyDescent="0.25">
      <c r="B421" s="74"/>
      <c r="C421" s="18"/>
      <c r="D421" s="20"/>
      <c r="F421" s="64"/>
      <c r="I421" s="59"/>
    </row>
    <row r="422" spans="2:9" x14ac:dyDescent="0.25">
      <c r="B422" s="74"/>
      <c r="C422" s="18"/>
      <c r="D422" s="20"/>
      <c r="F422" s="64"/>
      <c r="I422" s="59"/>
    </row>
    <row r="423" spans="2:9" x14ac:dyDescent="0.25">
      <c r="B423" s="74"/>
      <c r="C423" s="18"/>
      <c r="D423" s="20"/>
      <c r="F423" s="64"/>
      <c r="I423" s="59"/>
    </row>
    <row r="424" spans="2:9" x14ac:dyDescent="0.25">
      <c r="B424" s="74"/>
      <c r="C424" s="18"/>
      <c r="D424" s="20"/>
      <c r="F424" s="64"/>
      <c r="I424" s="59"/>
    </row>
    <row r="425" spans="2:9" x14ac:dyDescent="0.25">
      <c r="B425" s="74"/>
      <c r="C425" s="18"/>
      <c r="D425" s="20"/>
      <c r="F425" s="64"/>
      <c r="I425" s="59"/>
    </row>
    <row r="426" spans="2:9" x14ac:dyDescent="0.25">
      <c r="B426" s="74"/>
      <c r="C426" s="18"/>
      <c r="D426" s="20"/>
      <c r="F426" s="64"/>
      <c r="I426" s="59"/>
    </row>
    <row r="427" spans="2:9" x14ac:dyDescent="0.25">
      <c r="B427" s="74"/>
      <c r="C427" s="18"/>
      <c r="D427" s="20"/>
      <c r="F427" s="64"/>
      <c r="I427" s="59"/>
    </row>
    <row r="428" spans="2:9" x14ac:dyDescent="0.25">
      <c r="B428" s="74"/>
      <c r="C428" s="18"/>
      <c r="D428" s="20"/>
      <c r="F428" s="64"/>
      <c r="I428" s="59"/>
    </row>
    <row r="429" spans="2:9" x14ac:dyDescent="0.25">
      <c r="B429" s="74"/>
      <c r="C429" s="18"/>
      <c r="D429" s="20"/>
      <c r="F429" s="64"/>
      <c r="I429" s="59"/>
    </row>
    <row r="430" spans="2:9" x14ac:dyDescent="0.25">
      <c r="B430" s="74"/>
      <c r="C430" s="18"/>
      <c r="D430" s="20"/>
      <c r="F430" s="64"/>
      <c r="I430" s="59"/>
    </row>
    <row r="431" spans="2:9" x14ac:dyDescent="0.25">
      <c r="B431" s="74"/>
      <c r="C431" s="18"/>
      <c r="D431" s="20"/>
      <c r="F431" s="64"/>
      <c r="I431" s="59"/>
    </row>
    <row r="432" spans="2:9" x14ac:dyDescent="0.25">
      <c r="B432" s="74"/>
      <c r="C432" s="18"/>
      <c r="D432" s="20"/>
      <c r="F432" s="64"/>
      <c r="I432" s="59"/>
    </row>
    <row r="433" spans="2:9" x14ac:dyDescent="0.25">
      <c r="B433" s="74"/>
      <c r="C433" s="18"/>
      <c r="D433" s="20"/>
      <c r="F433" s="64"/>
      <c r="I433" s="59"/>
    </row>
    <row r="434" spans="2:9" x14ac:dyDescent="0.25">
      <c r="B434" s="74"/>
      <c r="C434" s="18"/>
      <c r="D434" s="20"/>
      <c r="F434" s="64"/>
      <c r="I434" s="59"/>
    </row>
    <row r="435" spans="2:9" x14ac:dyDescent="0.25">
      <c r="B435" s="74"/>
      <c r="C435" s="18"/>
      <c r="D435" s="20"/>
      <c r="F435" s="64"/>
      <c r="I435" s="59"/>
    </row>
    <row r="436" spans="2:9" x14ac:dyDescent="0.25">
      <c r="B436" s="74"/>
      <c r="C436" s="18"/>
      <c r="D436" s="20"/>
      <c r="F436" s="64"/>
      <c r="I436" s="59"/>
    </row>
    <row r="437" spans="2:9" x14ac:dyDescent="0.25">
      <c r="B437" s="74"/>
      <c r="C437" s="18"/>
      <c r="D437" s="20"/>
      <c r="F437" s="64"/>
      <c r="I437" s="59"/>
    </row>
    <row r="438" spans="2:9" x14ac:dyDescent="0.25">
      <c r="B438" s="74"/>
      <c r="C438" s="18"/>
      <c r="D438" s="20"/>
      <c r="F438" s="64"/>
      <c r="I438" s="59"/>
    </row>
    <row r="439" spans="2:9" x14ac:dyDescent="0.25">
      <c r="B439" s="74"/>
      <c r="C439" s="18"/>
      <c r="D439" s="20"/>
      <c r="F439" s="64"/>
      <c r="I439" s="59"/>
    </row>
    <row r="440" spans="2:9" x14ac:dyDescent="0.25">
      <c r="B440" s="74"/>
      <c r="C440" s="18"/>
      <c r="D440" s="20"/>
      <c r="F440" s="64"/>
      <c r="I440" s="59"/>
    </row>
    <row r="441" spans="2:9" x14ac:dyDescent="0.25">
      <c r="B441" s="74"/>
      <c r="C441" s="18"/>
      <c r="D441" s="20"/>
      <c r="F441" s="64"/>
      <c r="I441" s="59"/>
    </row>
    <row r="442" spans="2:9" x14ac:dyDescent="0.25">
      <c r="B442" s="74"/>
      <c r="C442" s="18"/>
      <c r="D442" s="20"/>
      <c r="F442" s="64"/>
      <c r="I442" s="59"/>
    </row>
    <row r="443" spans="2:9" x14ac:dyDescent="0.25">
      <c r="B443" s="74"/>
      <c r="C443" s="18"/>
      <c r="D443" s="20"/>
      <c r="F443" s="64"/>
      <c r="I443" s="59"/>
    </row>
    <row r="444" spans="2:9" x14ac:dyDescent="0.25">
      <c r="B444" s="74"/>
      <c r="C444" s="18"/>
      <c r="D444" s="20"/>
      <c r="F444" s="64"/>
      <c r="I444" s="59"/>
    </row>
    <row r="445" spans="2:9" x14ac:dyDescent="0.25">
      <c r="B445" s="74"/>
      <c r="C445" s="18"/>
      <c r="D445" s="20"/>
      <c r="F445" s="64"/>
      <c r="I445" s="59"/>
    </row>
    <row r="446" spans="2:9" x14ac:dyDescent="0.25">
      <c r="B446" s="74"/>
      <c r="C446" s="18"/>
      <c r="D446" s="20"/>
      <c r="F446" s="64"/>
      <c r="I446" s="59"/>
    </row>
    <row r="447" spans="2:9" x14ac:dyDescent="0.25">
      <c r="B447" s="74"/>
      <c r="C447" s="18"/>
      <c r="D447" s="20"/>
      <c r="F447" s="64"/>
      <c r="I447" s="59"/>
    </row>
    <row r="448" spans="2:9" x14ac:dyDescent="0.25">
      <c r="B448" s="74"/>
      <c r="C448" s="18"/>
      <c r="D448" s="20"/>
      <c r="F448" s="64"/>
      <c r="I448" s="59"/>
    </row>
    <row r="449" spans="2:9" x14ac:dyDescent="0.25">
      <c r="B449" s="74"/>
      <c r="C449" s="18"/>
      <c r="D449" s="20"/>
      <c r="F449" s="64"/>
      <c r="I449" s="59"/>
    </row>
    <row r="450" spans="2:9" x14ac:dyDescent="0.25">
      <c r="B450" s="74"/>
      <c r="C450" s="18"/>
      <c r="D450" s="20"/>
      <c r="F450" s="64"/>
      <c r="I450" s="59"/>
    </row>
    <row r="451" spans="2:9" x14ac:dyDescent="0.25">
      <c r="B451" s="74"/>
      <c r="C451" s="18"/>
      <c r="D451" s="20"/>
      <c r="F451" s="64"/>
      <c r="I451" s="59"/>
    </row>
    <row r="452" spans="2:9" x14ac:dyDescent="0.25">
      <c r="B452" s="74"/>
      <c r="C452" s="18"/>
      <c r="D452" s="20"/>
      <c r="F452" s="64"/>
      <c r="I452" s="59"/>
    </row>
    <row r="453" spans="2:9" x14ac:dyDescent="0.25">
      <c r="B453" s="74"/>
      <c r="C453" s="18"/>
      <c r="D453" s="20"/>
      <c r="F453" s="64"/>
      <c r="I453" s="59"/>
    </row>
    <row r="454" spans="2:9" x14ac:dyDescent="0.25">
      <c r="B454" s="74"/>
      <c r="C454" s="18"/>
      <c r="D454" s="20"/>
      <c r="F454" s="64"/>
      <c r="I454" s="59"/>
    </row>
    <row r="455" spans="2:9" x14ac:dyDescent="0.25">
      <c r="B455" s="74"/>
      <c r="C455" s="18"/>
      <c r="D455" s="20"/>
      <c r="F455" s="64"/>
      <c r="I455" s="59"/>
    </row>
    <row r="456" spans="2:9" x14ac:dyDescent="0.25">
      <c r="B456" s="74"/>
      <c r="C456" s="18"/>
      <c r="D456" s="20"/>
      <c r="F456" s="64"/>
      <c r="I456" s="59"/>
    </row>
    <row r="457" spans="2:9" x14ac:dyDescent="0.25">
      <c r="B457" s="74"/>
      <c r="C457" s="18"/>
      <c r="D457" s="20"/>
      <c r="F457" s="64"/>
      <c r="I457" s="59"/>
    </row>
    <row r="458" spans="2:9" x14ac:dyDescent="0.25">
      <c r="B458" s="74"/>
      <c r="C458" s="18"/>
      <c r="D458" s="20"/>
      <c r="F458" s="64"/>
      <c r="I458" s="59"/>
    </row>
    <row r="459" spans="2:9" x14ac:dyDescent="0.25">
      <c r="B459" s="74"/>
      <c r="C459" s="18"/>
      <c r="D459" s="20"/>
      <c r="F459" s="64"/>
      <c r="I459" s="59"/>
    </row>
    <row r="460" spans="2:9" x14ac:dyDescent="0.25">
      <c r="B460" s="74"/>
      <c r="C460" s="18"/>
      <c r="D460" s="20"/>
      <c r="F460" s="64"/>
      <c r="I460" s="59"/>
    </row>
    <row r="461" spans="2:9" x14ac:dyDescent="0.25">
      <c r="B461" s="74"/>
      <c r="C461" s="18"/>
      <c r="D461" s="20"/>
      <c r="F461" s="64"/>
      <c r="I461" s="59"/>
    </row>
    <row r="462" spans="2:9" x14ac:dyDescent="0.25">
      <c r="B462" s="74"/>
      <c r="C462" s="18"/>
      <c r="D462" s="20"/>
      <c r="F462" s="64"/>
      <c r="I462" s="59"/>
    </row>
    <row r="463" spans="2:9" x14ac:dyDescent="0.25">
      <c r="B463" s="74"/>
      <c r="C463" s="18"/>
      <c r="D463" s="20"/>
      <c r="F463" s="64"/>
      <c r="I463" s="59"/>
    </row>
    <row r="464" spans="2:9" x14ac:dyDescent="0.25">
      <c r="B464" s="74"/>
      <c r="C464" s="18"/>
      <c r="D464" s="20"/>
      <c r="F464" s="64"/>
      <c r="I464" s="59"/>
    </row>
    <row r="465" spans="2:9" x14ac:dyDescent="0.25">
      <c r="B465" s="74"/>
      <c r="C465" s="18"/>
      <c r="D465" s="20"/>
      <c r="F465" s="64"/>
      <c r="I465" s="59"/>
    </row>
    <row r="466" spans="2:9" x14ac:dyDescent="0.25">
      <c r="B466" s="74"/>
      <c r="C466" s="18"/>
      <c r="D466" s="20"/>
      <c r="F466" s="64"/>
      <c r="I466" s="59"/>
    </row>
    <row r="467" spans="2:9" x14ac:dyDescent="0.25">
      <c r="B467" s="74"/>
      <c r="C467" s="18"/>
      <c r="D467" s="20"/>
      <c r="F467" s="64"/>
      <c r="I467" s="59"/>
    </row>
    <row r="468" spans="2:9" x14ac:dyDescent="0.25">
      <c r="B468" s="74"/>
      <c r="C468" s="18"/>
      <c r="D468" s="20"/>
      <c r="F468" s="64"/>
      <c r="I468" s="59"/>
    </row>
    <row r="469" spans="2:9" x14ac:dyDescent="0.25">
      <c r="B469" s="74"/>
      <c r="C469" s="18"/>
      <c r="D469" s="20"/>
      <c r="F469" s="64"/>
      <c r="I469" s="59"/>
    </row>
    <row r="470" spans="2:9" x14ac:dyDescent="0.25">
      <c r="B470" s="74"/>
      <c r="C470" s="18"/>
      <c r="D470" s="20"/>
      <c r="F470" s="64"/>
      <c r="I470" s="59"/>
    </row>
    <row r="471" spans="2:9" x14ac:dyDescent="0.25">
      <c r="B471" s="74"/>
      <c r="C471" s="18"/>
      <c r="D471" s="20"/>
      <c r="F471" s="64"/>
      <c r="I471" s="59"/>
    </row>
    <row r="472" spans="2:9" x14ac:dyDescent="0.25">
      <c r="B472" s="74"/>
      <c r="C472" s="18"/>
      <c r="D472" s="20"/>
      <c r="F472" s="64"/>
      <c r="I472" s="59"/>
    </row>
    <row r="473" spans="2:9" x14ac:dyDescent="0.25">
      <c r="B473" s="74"/>
      <c r="C473" s="18"/>
      <c r="D473" s="20"/>
      <c r="F473" s="64"/>
      <c r="I473" s="59"/>
    </row>
    <row r="474" spans="2:9" x14ac:dyDescent="0.25">
      <c r="B474" s="74"/>
      <c r="C474" s="18"/>
      <c r="D474" s="20"/>
      <c r="F474" s="64"/>
      <c r="I474" s="59"/>
    </row>
    <row r="475" spans="2:9" x14ac:dyDescent="0.25">
      <c r="B475" s="74"/>
      <c r="C475" s="18"/>
      <c r="D475" s="20"/>
      <c r="F475" s="64"/>
      <c r="I475" s="59"/>
    </row>
    <row r="476" spans="2:9" x14ac:dyDescent="0.25">
      <c r="B476" s="74"/>
      <c r="C476" s="18"/>
      <c r="D476" s="20"/>
      <c r="F476" s="64"/>
      <c r="I476" s="59"/>
    </row>
    <row r="477" spans="2:9" x14ac:dyDescent="0.25">
      <c r="B477" s="74"/>
      <c r="C477" s="18"/>
      <c r="D477" s="20"/>
      <c r="F477" s="64"/>
      <c r="I477" s="59"/>
    </row>
    <row r="478" spans="2:9" x14ac:dyDescent="0.25">
      <c r="B478" s="74"/>
      <c r="C478" s="18"/>
      <c r="D478" s="20"/>
      <c r="F478" s="64"/>
      <c r="I478" s="59"/>
    </row>
    <row r="479" spans="2:9" x14ac:dyDescent="0.25">
      <c r="B479" s="74"/>
      <c r="C479" s="18"/>
      <c r="D479" s="20"/>
      <c r="F479" s="64"/>
      <c r="I479" s="59"/>
    </row>
    <row r="480" spans="2:9" x14ac:dyDescent="0.25">
      <c r="B480" s="74"/>
      <c r="C480" s="18"/>
      <c r="D480" s="20"/>
      <c r="F480" s="64"/>
      <c r="I480" s="59"/>
    </row>
    <row r="481" spans="2:9" x14ac:dyDescent="0.25">
      <c r="B481" s="74"/>
      <c r="C481" s="18"/>
      <c r="D481" s="20"/>
      <c r="F481" s="64"/>
      <c r="I481" s="59"/>
    </row>
    <row r="482" spans="2:9" x14ac:dyDescent="0.25">
      <c r="B482" s="74"/>
      <c r="C482" s="18"/>
      <c r="D482" s="20"/>
      <c r="F482" s="64"/>
      <c r="I482" s="59"/>
    </row>
    <row r="483" spans="2:9" x14ac:dyDescent="0.25">
      <c r="B483" s="74"/>
      <c r="C483" s="18"/>
      <c r="D483" s="20"/>
      <c r="F483" s="64"/>
      <c r="I483" s="59"/>
    </row>
    <row r="484" spans="2:9" x14ac:dyDescent="0.25">
      <c r="B484" s="74"/>
      <c r="C484" s="18"/>
      <c r="D484" s="20"/>
      <c r="F484" s="64"/>
      <c r="I484" s="59"/>
    </row>
    <row r="485" spans="2:9" x14ac:dyDescent="0.25">
      <c r="B485" s="74"/>
      <c r="C485" s="18"/>
      <c r="D485" s="20"/>
      <c r="F485" s="64"/>
      <c r="I485" s="59"/>
    </row>
    <row r="486" spans="2:9" x14ac:dyDescent="0.25">
      <c r="B486" s="74"/>
      <c r="C486" s="18"/>
      <c r="D486" s="20"/>
      <c r="F486" s="64"/>
      <c r="I486" s="59"/>
    </row>
    <row r="487" spans="2:9" x14ac:dyDescent="0.25">
      <c r="B487" s="74"/>
      <c r="C487" s="18"/>
      <c r="D487" s="20"/>
      <c r="F487" s="64"/>
      <c r="I487" s="59"/>
    </row>
    <row r="488" spans="2:9" x14ac:dyDescent="0.25">
      <c r="B488" s="74"/>
      <c r="C488" s="18"/>
      <c r="D488" s="20"/>
      <c r="F488" s="64"/>
      <c r="I488" s="59"/>
    </row>
    <row r="489" spans="2:9" x14ac:dyDescent="0.25">
      <c r="B489" s="74"/>
      <c r="C489" s="18"/>
      <c r="D489" s="20"/>
      <c r="F489" s="64"/>
      <c r="I489" s="59"/>
    </row>
    <row r="490" spans="2:9" x14ac:dyDescent="0.25">
      <c r="B490" s="74"/>
      <c r="C490" s="18"/>
      <c r="D490" s="20"/>
      <c r="F490" s="64"/>
      <c r="I490" s="59"/>
    </row>
    <row r="491" spans="2:9" x14ac:dyDescent="0.25">
      <c r="B491" s="74"/>
      <c r="C491" s="18"/>
      <c r="D491" s="20"/>
      <c r="F491" s="64"/>
      <c r="I491" s="59"/>
    </row>
    <row r="492" spans="2:9" x14ac:dyDescent="0.25">
      <c r="B492" s="74"/>
      <c r="C492" s="18"/>
      <c r="D492" s="20"/>
      <c r="F492" s="64"/>
      <c r="I492" s="59"/>
    </row>
    <row r="493" spans="2:9" x14ac:dyDescent="0.25">
      <c r="B493" s="74"/>
      <c r="C493" s="18"/>
      <c r="D493" s="20"/>
      <c r="F493" s="64"/>
      <c r="I493" s="59"/>
    </row>
    <row r="494" spans="2:9" x14ac:dyDescent="0.25">
      <c r="B494" s="74"/>
      <c r="C494" s="18"/>
      <c r="D494" s="20"/>
      <c r="F494" s="64"/>
      <c r="I494" s="59"/>
    </row>
    <row r="495" spans="2:9" x14ac:dyDescent="0.25">
      <c r="B495" s="74"/>
      <c r="C495" s="18"/>
      <c r="D495" s="20"/>
      <c r="F495" s="64"/>
      <c r="I495" s="59"/>
    </row>
    <row r="496" spans="2:9" x14ac:dyDescent="0.25">
      <c r="B496" s="74"/>
      <c r="C496" s="18"/>
      <c r="D496" s="20"/>
      <c r="F496" s="64"/>
      <c r="I496" s="59"/>
    </row>
    <row r="497" spans="2:9" x14ac:dyDescent="0.25">
      <c r="B497" s="74"/>
      <c r="C497" s="18"/>
      <c r="D497" s="20"/>
      <c r="F497" s="64"/>
      <c r="I497" s="59"/>
    </row>
    <row r="498" spans="2:9" x14ac:dyDescent="0.25">
      <c r="B498" s="74"/>
      <c r="C498" s="18"/>
      <c r="D498" s="20"/>
      <c r="F498" s="64"/>
      <c r="I498" s="59"/>
    </row>
    <row r="499" spans="2:9" x14ac:dyDescent="0.25">
      <c r="B499" s="74"/>
      <c r="C499" s="18"/>
      <c r="D499" s="20"/>
      <c r="F499" s="64"/>
      <c r="I499" s="59"/>
    </row>
    <row r="500" spans="2:9" x14ac:dyDescent="0.25">
      <c r="B500" s="74"/>
      <c r="C500" s="18"/>
      <c r="D500" s="20"/>
      <c r="F500" s="64"/>
      <c r="I500" s="59"/>
    </row>
    <row r="501" spans="2:9" x14ac:dyDescent="0.25">
      <c r="B501" s="74"/>
      <c r="C501" s="18"/>
      <c r="D501" s="20"/>
      <c r="F501" s="64"/>
      <c r="I501" s="59"/>
    </row>
    <row r="502" spans="2:9" x14ac:dyDescent="0.25">
      <c r="B502" s="74"/>
      <c r="C502" s="18"/>
      <c r="D502" s="20"/>
      <c r="F502" s="64"/>
      <c r="I502" s="59"/>
    </row>
    <row r="503" spans="2:9" x14ac:dyDescent="0.25">
      <c r="B503" s="74"/>
      <c r="C503" s="18"/>
      <c r="D503" s="20"/>
      <c r="F503" s="64"/>
      <c r="I503" s="59"/>
    </row>
    <row r="504" spans="2:9" x14ac:dyDescent="0.25">
      <c r="B504" s="74"/>
      <c r="C504" s="18"/>
      <c r="D504" s="20"/>
      <c r="F504" s="64"/>
      <c r="I504" s="59"/>
    </row>
    <row r="505" spans="2:9" x14ac:dyDescent="0.25">
      <c r="B505" s="74"/>
      <c r="C505" s="18"/>
      <c r="D505" s="20"/>
      <c r="F505" s="64"/>
      <c r="I505" s="59"/>
    </row>
    <row r="506" spans="2:9" x14ac:dyDescent="0.25">
      <c r="B506" s="74"/>
      <c r="C506" s="18"/>
      <c r="D506" s="20"/>
      <c r="F506" s="64"/>
      <c r="I506" s="59"/>
    </row>
    <row r="507" spans="2:9" x14ac:dyDescent="0.25">
      <c r="B507" s="74"/>
      <c r="C507" s="18"/>
      <c r="D507" s="20"/>
      <c r="F507" s="64"/>
      <c r="I507" s="59"/>
    </row>
    <row r="508" spans="2:9" x14ac:dyDescent="0.25">
      <c r="B508" s="74"/>
      <c r="C508" s="18"/>
      <c r="D508" s="20"/>
      <c r="F508" s="64"/>
      <c r="I508" s="59"/>
    </row>
    <row r="509" spans="2:9" x14ac:dyDescent="0.25">
      <c r="B509" s="74"/>
      <c r="C509" s="18"/>
      <c r="D509" s="20"/>
      <c r="F509" s="64"/>
      <c r="I509" s="59"/>
    </row>
    <row r="510" spans="2:9" x14ac:dyDescent="0.25">
      <c r="B510" s="74"/>
      <c r="C510" s="18"/>
      <c r="D510" s="20"/>
      <c r="F510" s="64"/>
      <c r="I510" s="59"/>
    </row>
    <row r="511" spans="2:9" x14ac:dyDescent="0.25">
      <c r="B511" s="74"/>
      <c r="C511" s="18"/>
      <c r="D511" s="20"/>
      <c r="F511" s="64"/>
      <c r="I511" s="59"/>
    </row>
    <row r="512" spans="2:9" x14ac:dyDescent="0.25">
      <c r="B512" s="74"/>
      <c r="C512" s="18"/>
      <c r="D512" s="20"/>
      <c r="F512" s="64"/>
      <c r="I512" s="59"/>
    </row>
    <row r="513" spans="2:9" x14ac:dyDescent="0.25">
      <c r="B513" s="74"/>
      <c r="C513" s="18"/>
      <c r="D513" s="20"/>
      <c r="F513" s="64"/>
      <c r="I513" s="59"/>
    </row>
    <row r="514" spans="2:9" x14ac:dyDescent="0.25">
      <c r="B514" s="74"/>
      <c r="C514" s="18"/>
      <c r="D514" s="20"/>
      <c r="F514" s="64"/>
      <c r="I514" s="59"/>
    </row>
    <row r="515" spans="2:9" x14ac:dyDescent="0.25">
      <c r="B515" s="74"/>
      <c r="C515" s="18"/>
      <c r="D515" s="20"/>
      <c r="F515" s="64"/>
      <c r="I515" s="59"/>
    </row>
    <row r="516" spans="2:9" x14ac:dyDescent="0.25">
      <c r="B516" s="74"/>
      <c r="C516" s="18"/>
      <c r="D516" s="20"/>
      <c r="F516" s="64"/>
      <c r="I516" s="59"/>
    </row>
    <row r="517" spans="2:9" x14ac:dyDescent="0.25">
      <c r="B517" s="74"/>
      <c r="C517" s="18"/>
      <c r="D517" s="20"/>
      <c r="F517" s="64"/>
      <c r="I517" s="59"/>
    </row>
    <row r="518" spans="2:9" x14ac:dyDescent="0.25">
      <c r="B518" s="74"/>
      <c r="C518" s="18"/>
      <c r="D518" s="20"/>
      <c r="F518" s="64"/>
      <c r="I518" s="59"/>
    </row>
    <row r="519" spans="2:9" x14ac:dyDescent="0.25">
      <c r="B519" s="74"/>
      <c r="C519" s="18"/>
      <c r="D519" s="20"/>
      <c r="F519" s="64"/>
      <c r="I519" s="59"/>
    </row>
    <row r="520" spans="2:9" x14ac:dyDescent="0.25">
      <c r="B520" s="74"/>
      <c r="C520" s="18"/>
      <c r="D520" s="20"/>
      <c r="F520" s="64"/>
      <c r="I520" s="59"/>
    </row>
    <row r="521" spans="2:9" x14ac:dyDescent="0.25">
      <c r="B521" s="74"/>
      <c r="C521" s="18"/>
      <c r="D521" s="20"/>
      <c r="F521" s="64"/>
      <c r="I521" s="59"/>
    </row>
    <row r="522" spans="2:9" x14ac:dyDescent="0.25">
      <c r="B522" s="74"/>
      <c r="C522" s="18"/>
      <c r="D522" s="20"/>
      <c r="F522" s="64"/>
      <c r="I522" s="59"/>
    </row>
    <row r="523" spans="2:9" x14ac:dyDescent="0.25">
      <c r="B523" s="74"/>
      <c r="C523" s="18"/>
      <c r="D523" s="20"/>
      <c r="F523" s="64"/>
      <c r="I523" s="59"/>
    </row>
    <row r="524" spans="2:9" x14ac:dyDescent="0.25">
      <c r="B524" s="74"/>
      <c r="C524" s="18"/>
      <c r="D524" s="20"/>
      <c r="F524" s="64"/>
      <c r="I524" s="59"/>
    </row>
    <row r="525" spans="2:9" x14ac:dyDescent="0.25">
      <c r="B525" s="74"/>
      <c r="C525" s="18"/>
      <c r="D525" s="20"/>
      <c r="F525" s="64"/>
      <c r="I525" s="59"/>
    </row>
    <row r="526" spans="2:9" x14ac:dyDescent="0.25">
      <c r="B526" s="74"/>
      <c r="C526" s="18"/>
      <c r="D526" s="20"/>
      <c r="F526" s="64"/>
      <c r="I526" s="59"/>
    </row>
    <row r="527" spans="2:9" x14ac:dyDescent="0.25">
      <c r="B527" s="74"/>
      <c r="C527" s="18"/>
      <c r="D527" s="20"/>
      <c r="F527" s="64"/>
      <c r="I527" s="59"/>
    </row>
    <row r="528" spans="2:9" x14ac:dyDescent="0.25">
      <c r="B528" s="74"/>
      <c r="C528" s="18"/>
      <c r="D528" s="20"/>
      <c r="F528" s="64"/>
      <c r="I528" s="59"/>
    </row>
    <row r="529" spans="2:9" x14ac:dyDescent="0.25">
      <c r="B529" s="74"/>
      <c r="C529" s="18"/>
      <c r="D529" s="20"/>
      <c r="F529" s="64"/>
      <c r="I529" s="59"/>
    </row>
    <row r="530" spans="2:9" x14ac:dyDescent="0.25">
      <c r="B530" s="74"/>
      <c r="C530" s="18"/>
      <c r="D530" s="20"/>
      <c r="F530" s="64"/>
      <c r="I530" s="59"/>
    </row>
    <row r="531" spans="2:9" x14ac:dyDescent="0.25">
      <c r="B531" s="74"/>
      <c r="C531" s="18"/>
      <c r="D531" s="20"/>
      <c r="F531" s="64"/>
      <c r="I531" s="59"/>
    </row>
    <row r="532" spans="2:9" x14ac:dyDescent="0.25">
      <c r="B532" s="74"/>
      <c r="C532" s="18"/>
      <c r="D532" s="20"/>
      <c r="F532" s="64"/>
      <c r="I532" s="59"/>
    </row>
    <row r="533" spans="2:9" x14ac:dyDescent="0.25">
      <c r="B533" s="74"/>
      <c r="C533" s="18"/>
      <c r="D533" s="20"/>
      <c r="F533" s="64"/>
      <c r="I533" s="59"/>
    </row>
    <row r="534" spans="2:9" x14ac:dyDescent="0.25">
      <c r="B534" s="74"/>
      <c r="C534" s="18"/>
      <c r="D534" s="20"/>
      <c r="F534" s="64"/>
      <c r="I534" s="59"/>
    </row>
    <row r="535" spans="2:9" x14ac:dyDescent="0.25">
      <c r="B535" s="74"/>
      <c r="C535" s="18"/>
      <c r="D535" s="20"/>
      <c r="F535" s="64"/>
      <c r="I535" s="59"/>
    </row>
    <row r="536" spans="2:9" x14ac:dyDescent="0.25">
      <c r="B536" s="74"/>
      <c r="C536" s="18"/>
      <c r="D536" s="20"/>
      <c r="F536" s="64"/>
      <c r="I536" s="59"/>
    </row>
    <row r="537" spans="2:9" x14ac:dyDescent="0.25">
      <c r="B537" s="74"/>
      <c r="C537" s="18"/>
      <c r="D537" s="20"/>
      <c r="F537" s="64"/>
      <c r="I537" s="59"/>
    </row>
    <row r="538" spans="2:9" x14ac:dyDescent="0.25">
      <c r="B538" s="74"/>
      <c r="C538" s="18"/>
      <c r="D538" s="20"/>
      <c r="F538" s="64"/>
      <c r="I538" s="59"/>
    </row>
    <row r="539" spans="2:9" x14ac:dyDescent="0.25">
      <c r="B539" s="74"/>
      <c r="C539" s="18"/>
      <c r="D539" s="20"/>
      <c r="F539" s="64"/>
      <c r="I539" s="59"/>
    </row>
    <row r="540" spans="2:9" x14ac:dyDescent="0.25">
      <c r="B540" s="74"/>
      <c r="C540" s="18"/>
      <c r="D540" s="20"/>
      <c r="F540" s="64"/>
      <c r="I540" s="59"/>
    </row>
    <row r="541" spans="2:9" x14ac:dyDescent="0.25">
      <c r="B541" s="74"/>
      <c r="C541" s="18"/>
      <c r="D541" s="20"/>
      <c r="F541" s="64"/>
      <c r="I541" s="59"/>
    </row>
    <row r="542" spans="2:9" x14ac:dyDescent="0.25">
      <c r="B542" s="74"/>
      <c r="C542" s="18"/>
      <c r="D542" s="20"/>
      <c r="F542" s="64"/>
      <c r="I542" s="59"/>
    </row>
    <row r="543" spans="2:9" x14ac:dyDescent="0.25">
      <c r="B543" s="74"/>
      <c r="C543" s="18"/>
      <c r="D543" s="20"/>
      <c r="F543" s="64"/>
      <c r="I543" s="59"/>
    </row>
    <row r="544" spans="2:9" x14ac:dyDescent="0.25">
      <c r="B544" s="74"/>
      <c r="C544" s="18"/>
      <c r="D544" s="20"/>
      <c r="F544" s="64"/>
      <c r="I544" s="59"/>
    </row>
    <row r="545" spans="2:9" x14ac:dyDescent="0.25">
      <c r="B545" s="74"/>
      <c r="C545" s="18"/>
      <c r="D545" s="20"/>
      <c r="F545" s="64"/>
      <c r="I545" s="59"/>
    </row>
    <row r="546" spans="2:9" x14ac:dyDescent="0.25">
      <c r="B546" s="74"/>
      <c r="C546" s="18"/>
      <c r="D546" s="20"/>
      <c r="F546" s="64"/>
      <c r="I546" s="59"/>
    </row>
    <row r="547" spans="2:9" x14ac:dyDescent="0.25">
      <c r="B547" s="74"/>
      <c r="C547" s="18"/>
      <c r="D547" s="20"/>
      <c r="F547" s="64"/>
      <c r="I547" s="59"/>
    </row>
    <row r="548" spans="2:9" x14ac:dyDescent="0.25">
      <c r="B548" s="74"/>
      <c r="C548" s="18"/>
      <c r="D548" s="20"/>
      <c r="F548" s="64"/>
      <c r="I548" s="59"/>
    </row>
    <row r="549" spans="2:9" x14ac:dyDescent="0.25">
      <c r="B549" s="74"/>
      <c r="C549" s="18"/>
      <c r="D549" s="20"/>
      <c r="F549" s="64"/>
      <c r="I549" s="59"/>
    </row>
    <row r="550" spans="2:9" x14ac:dyDescent="0.25">
      <c r="B550" s="74"/>
      <c r="C550" s="18"/>
      <c r="D550" s="20"/>
      <c r="F550" s="64"/>
      <c r="I550" s="59"/>
    </row>
    <row r="551" spans="2:9" x14ac:dyDescent="0.25">
      <c r="B551" s="74"/>
      <c r="C551" s="18"/>
      <c r="D551" s="20"/>
      <c r="F551" s="64"/>
      <c r="I551" s="59"/>
    </row>
    <row r="552" spans="2:9" x14ac:dyDescent="0.25">
      <c r="B552" s="74"/>
      <c r="C552" s="18"/>
      <c r="D552" s="20"/>
      <c r="F552" s="64"/>
      <c r="I552" s="59"/>
    </row>
    <row r="553" spans="2:9" x14ac:dyDescent="0.25">
      <c r="B553" s="74"/>
      <c r="C553" s="18"/>
      <c r="D553" s="20"/>
      <c r="F553" s="64"/>
      <c r="I553" s="59"/>
    </row>
    <row r="554" spans="2:9" x14ac:dyDescent="0.25">
      <c r="B554" s="74"/>
      <c r="C554" s="18"/>
      <c r="D554" s="20"/>
      <c r="F554" s="64"/>
      <c r="I554" s="59"/>
    </row>
    <row r="555" spans="2:9" x14ac:dyDescent="0.25">
      <c r="B555" s="74"/>
      <c r="C555" s="18"/>
      <c r="D555" s="20"/>
      <c r="F555" s="64"/>
      <c r="I555" s="59"/>
    </row>
    <row r="556" spans="2:9" x14ac:dyDescent="0.25">
      <c r="B556" s="74"/>
      <c r="C556" s="18"/>
      <c r="D556" s="20"/>
      <c r="F556" s="64"/>
      <c r="I556" s="59"/>
    </row>
    <row r="557" spans="2:9" x14ac:dyDescent="0.25">
      <c r="B557" s="74"/>
      <c r="C557" s="18"/>
      <c r="D557" s="20"/>
      <c r="F557" s="64"/>
      <c r="I557" s="59"/>
    </row>
    <row r="558" spans="2:9" x14ac:dyDescent="0.25">
      <c r="B558" s="74"/>
      <c r="C558" s="18"/>
      <c r="D558" s="20"/>
      <c r="F558" s="64"/>
      <c r="I558" s="59"/>
    </row>
    <row r="559" spans="2:9" x14ac:dyDescent="0.25">
      <c r="B559" s="74"/>
      <c r="C559" s="18"/>
      <c r="D559" s="20"/>
      <c r="F559" s="64"/>
      <c r="I559" s="59"/>
    </row>
    <row r="560" spans="2:9" x14ac:dyDescent="0.25">
      <c r="B560" s="74"/>
      <c r="C560" s="18"/>
      <c r="D560" s="20"/>
      <c r="F560" s="64"/>
      <c r="I560" s="59"/>
    </row>
    <row r="561" spans="2:9" x14ac:dyDescent="0.25">
      <c r="B561" s="74"/>
      <c r="C561" s="18"/>
      <c r="D561" s="20"/>
      <c r="F561" s="64"/>
      <c r="I561" s="59"/>
    </row>
    <row r="562" spans="2:9" x14ac:dyDescent="0.25">
      <c r="B562" s="74"/>
      <c r="C562" s="18"/>
      <c r="D562" s="20"/>
      <c r="F562" s="64"/>
      <c r="I562" s="59"/>
    </row>
    <row r="563" spans="2:9" x14ac:dyDescent="0.25">
      <c r="B563" s="74"/>
      <c r="C563" s="18"/>
      <c r="D563" s="20"/>
      <c r="F563" s="64"/>
      <c r="I563" s="59"/>
    </row>
    <row r="564" spans="2:9" x14ac:dyDescent="0.25">
      <c r="B564" s="74"/>
      <c r="C564" s="18"/>
      <c r="D564" s="20"/>
      <c r="F564" s="64"/>
      <c r="I564" s="59"/>
    </row>
    <row r="565" spans="2:9" x14ac:dyDescent="0.25">
      <c r="B565" s="74"/>
      <c r="C565" s="18"/>
      <c r="D565" s="20"/>
      <c r="F565" s="64"/>
      <c r="I565" s="59"/>
    </row>
    <row r="566" spans="2:9" x14ac:dyDescent="0.25">
      <c r="B566" s="74"/>
      <c r="C566" s="18"/>
      <c r="D566" s="20"/>
      <c r="F566" s="64"/>
      <c r="I566" s="59"/>
    </row>
    <row r="567" spans="2:9" x14ac:dyDescent="0.25">
      <c r="B567" s="74"/>
      <c r="C567" s="18"/>
      <c r="D567" s="20"/>
      <c r="F567" s="64"/>
      <c r="I567" s="59"/>
    </row>
    <row r="568" spans="2:9" x14ac:dyDescent="0.25">
      <c r="B568" s="74"/>
      <c r="C568" s="18"/>
      <c r="D568" s="20"/>
      <c r="F568" s="64"/>
      <c r="I568" s="59"/>
    </row>
    <row r="569" spans="2:9" x14ac:dyDescent="0.25">
      <c r="B569" s="74"/>
      <c r="C569" s="18"/>
      <c r="D569" s="20"/>
      <c r="F569" s="64"/>
      <c r="I569" s="59"/>
    </row>
    <row r="570" spans="2:9" x14ac:dyDescent="0.25">
      <c r="B570" s="74"/>
      <c r="C570" s="18"/>
      <c r="D570" s="20"/>
      <c r="F570" s="64"/>
      <c r="I570" s="59"/>
    </row>
    <row r="571" spans="2:9" x14ac:dyDescent="0.25">
      <c r="B571" s="74"/>
      <c r="C571" s="18"/>
      <c r="D571" s="20"/>
      <c r="F571" s="64"/>
      <c r="I571" s="59"/>
    </row>
    <row r="572" spans="2:9" x14ac:dyDescent="0.25">
      <c r="B572" s="74"/>
      <c r="C572" s="18"/>
      <c r="D572" s="20"/>
      <c r="F572" s="64"/>
      <c r="I572" s="59"/>
    </row>
    <row r="573" spans="2:9" x14ac:dyDescent="0.25">
      <c r="B573" s="74"/>
      <c r="C573" s="18"/>
      <c r="D573" s="20"/>
      <c r="F573" s="64"/>
      <c r="I573" s="59"/>
    </row>
    <row r="574" spans="2:9" x14ac:dyDescent="0.25">
      <c r="B574" s="74"/>
      <c r="C574" s="18"/>
      <c r="D574" s="20"/>
      <c r="F574" s="64"/>
      <c r="I574" s="59"/>
    </row>
    <row r="575" spans="2:9" x14ac:dyDescent="0.25">
      <c r="B575" s="74"/>
      <c r="C575" s="18"/>
      <c r="D575" s="20"/>
      <c r="F575" s="64"/>
      <c r="I575" s="59"/>
    </row>
    <row r="576" spans="2:9" x14ac:dyDescent="0.25">
      <c r="B576" s="74"/>
      <c r="C576" s="18"/>
      <c r="D576" s="20"/>
      <c r="F576" s="64"/>
      <c r="I576" s="59"/>
    </row>
    <row r="577" spans="2:9" x14ac:dyDescent="0.25">
      <c r="B577" s="74"/>
      <c r="C577" s="18"/>
      <c r="D577" s="20"/>
      <c r="F577" s="64"/>
      <c r="I577" s="59"/>
    </row>
    <row r="578" spans="2:9" x14ac:dyDescent="0.25">
      <c r="B578" s="74"/>
      <c r="C578" s="18"/>
      <c r="D578" s="20"/>
      <c r="F578" s="64"/>
      <c r="I578" s="59"/>
    </row>
    <row r="579" spans="2:9" x14ac:dyDescent="0.25">
      <c r="B579" s="74"/>
      <c r="C579" s="18"/>
      <c r="D579" s="20"/>
      <c r="F579" s="64"/>
      <c r="I579" s="59"/>
    </row>
    <row r="580" spans="2:9" x14ac:dyDescent="0.25">
      <c r="B580" s="74"/>
      <c r="C580" s="18"/>
      <c r="D580" s="20"/>
      <c r="F580" s="64"/>
      <c r="I580" s="59"/>
    </row>
    <row r="581" spans="2:9" x14ac:dyDescent="0.25">
      <c r="B581" s="74"/>
      <c r="C581" s="18"/>
      <c r="D581" s="20"/>
      <c r="F581" s="64"/>
      <c r="I581" s="59"/>
    </row>
    <row r="582" spans="2:9" x14ac:dyDescent="0.25">
      <c r="B582" s="74"/>
      <c r="C582" s="18"/>
      <c r="D582" s="20"/>
      <c r="F582" s="64"/>
      <c r="I582" s="59"/>
    </row>
    <row r="583" spans="2:9" x14ac:dyDescent="0.25">
      <c r="B583" s="74"/>
      <c r="C583" s="18"/>
      <c r="D583" s="20"/>
      <c r="F583" s="64"/>
      <c r="I583" s="59"/>
    </row>
    <row r="584" spans="2:9" x14ac:dyDescent="0.25">
      <c r="B584" s="74"/>
      <c r="C584" s="18"/>
      <c r="D584" s="20"/>
      <c r="F584" s="64"/>
      <c r="I584" s="59"/>
    </row>
    <row r="585" spans="2:9" x14ac:dyDescent="0.25">
      <c r="B585" s="74"/>
      <c r="C585" s="18"/>
      <c r="D585" s="20"/>
      <c r="F585" s="64"/>
      <c r="I585" s="59"/>
    </row>
    <row r="586" spans="2:9" x14ac:dyDescent="0.25">
      <c r="B586" s="74"/>
      <c r="C586" s="18"/>
      <c r="D586" s="20"/>
      <c r="F586" s="64"/>
      <c r="I586" s="59"/>
    </row>
    <row r="587" spans="2:9" x14ac:dyDescent="0.25">
      <c r="B587" s="74"/>
      <c r="C587" s="18"/>
      <c r="D587" s="20"/>
      <c r="F587" s="64"/>
      <c r="I587" s="59"/>
    </row>
    <row r="588" spans="2:9" x14ac:dyDescent="0.25">
      <c r="B588" s="74"/>
      <c r="C588" s="18"/>
      <c r="D588" s="20"/>
      <c r="F588" s="64"/>
      <c r="I588" s="59"/>
    </row>
    <row r="589" spans="2:9" x14ac:dyDescent="0.25">
      <c r="B589" s="74"/>
      <c r="C589" s="18"/>
      <c r="D589" s="20"/>
      <c r="F589" s="64"/>
      <c r="I589" s="59"/>
    </row>
    <row r="590" spans="2:9" x14ac:dyDescent="0.25">
      <c r="B590" s="74"/>
      <c r="C590" s="18"/>
      <c r="D590" s="20"/>
      <c r="F590" s="64"/>
      <c r="I590" s="59"/>
    </row>
    <row r="591" spans="2:9" x14ac:dyDescent="0.25">
      <c r="B591" s="74"/>
      <c r="C591" s="18"/>
      <c r="D591" s="20"/>
      <c r="F591" s="64"/>
      <c r="I591" s="59"/>
    </row>
    <row r="592" spans="2:9" x14ac:dyDescent="0.25">
      <c r="B592" s="74"/>
      <c r="C592" s="18"/>
      <c r="D592" s="20"/>
      <c r="F592" s="64"/>
      <c r="I592" s="59"/>
    </row>
    <row r="593" spans="2:9" x14ac:dyDescent="0.25">
      <c r="B593" s="74"/>
      <c r="C593" s="18"/>
      <c r="D593" s="20"/>
      <c r="F593" s="64"/>
      <c r="I593" s="59"/>
    </row>
    <row r="594" spans="2:9" x14ac:dyDescent="0.25">
      <c r="B594" s="74"/>
      <c r="C594" s="18"/>
      <c r="D594" s="20"/>
      <c r="F594" s="64"/>
      <c r="I594" s="59"/>
    </row>
    <row r="595" spans="2:9" x14ac:dyDescent="0.25">
      <c r="B595" s="74"/>
      <c r="C595" s="18"/>
      <c r="D595" s="20"/>
      <c r="F595" s="64"/>
      <c r="I595" s="59"/>
    </row>
    <row r="596" spans="2:9" x14ac:dyDescent="0.25">
      <c r="B596" s="74"/>
      <c r="C596" s="18"/>
      <c r="D596" s="20"/>
      <c r="F596" s="64"/>
      <c r="I596" s="59"/>
    </row>
    <row r="597" spans="2:9" x14ac:dyDescent="0.25">
      <c r="B597" s="74"/>
      <c r="C597" s="18"/>
      <c r="D597" s="20"/>
      <c r="F597" s="64"/>
      <c r="I597" s="59"/>
    </row>
    <row r="598" spans="2:9" x14ac:dyDescent="0.25">
      <c r="B598" s="74"/>
      <c r="C598" s="18"/>
      <c r="D598" s="20"/>
      <c r="F598" s="64"/>
      <c r="I598" s="59"/>
    </row>
    <row r="599" spans="2:9" x14ac:dyDescent="0.25">
      <c r="B599" s="74"/>
      <c r="C599" s="18"/>
      <c r="D599" s="20"/>
      <c r="F599" s="64"/>
      <c r="I599" s="59"/>
    </row>
    <row r="600" spans="2:9" x14ac:dyDescent="0.25">
      <c r="B600" s="74"/>
      <c r="C600" s="18"/>
      <c r="D600" s="20"/>
      <c r="F600" s="64"/>
      <c r="I600" s="59"/>
    </row>
    <row r="601" spans="2:9" x14ac:dyDescent="0.25">
      <c r="B601" s="74"/>
      <c r="C601" s="18"/>
      <c r="D601" s="20"/>
      <c r="F601" s="64"/>
      <c r="I601" s="59"/>
    </row>
    <row r="602" spans="2:9" x14ac:dyDescent="0.25">
      <c r="B602" s="74"/>
      <c r="C602" s="18"/>
      <c r="D602" s="20"/>
      <c r="F602" s="64"/>
      <c r="I602" s="59"/>
    </row>
    <row r="603" spans="2:9" x14ac:dyDescent="0.25">
      <c r="B603" s="74"/>
      <c r="C603" s="18"/>
      <c r="D603" s="20"/>
      <c r="F603" s="64"/>
      <c r="I603" s="59"/>
    </row>
    <row r="604" spans="2:9" x14ac:dyDescent="0.25">
      <c r="B604" s="74"/>
      <c r="C604" s="18"/>
      <c r="D604" s="20"/>
      <c r="F604" s="64"/>
      <c r="I604" s="59"/>
    </row>
    <row r="605" spans="2:9" x14ac:dyDescent="0.25">
      <c r="B605" s="74"/>
      <c r="C605" s="18"/>
      <c r="D605" s="20"/>
      <c r="F605" s="64"/>
      <c r="I605" s="59"/>
    </row>
    <row r="606" spans="2:9" x14ac:dyDescent="0.25">
      <c r="B606" s="74"/>
      <c r="C606" s="18"/>
      <c r="D606" s="20"/>
      <c r="F606" s="64"/>
      <c r="I606" s="59"/>
    </row>
    <row r="607" spans="2:9" x14ac:dyDescent="0.25">
      <c r="B607" s="74"/>
      <c r="C607" s="18"/>
      <c r="D607" s="20"/>
      <c r="F607" s="64"/>
      <c r="I607" s="59"/>
    </row>
    <row r="608" spans="2:9" x14ac:dyDescent="0.25">
      <c r="B608" s="74"/>
      <c r="C608" s="18"/>
      <c r="D608" s="20"/>
      <c r="F608" s="64"/>
      <c r="I608" s="59"/>
    </row>
    <row r="609" spans="2:9" x14ac:dyDescent="0.25">
      <c r="B609" s="74"/>
      <c r="C609" s="18"/>
      <c r="D609" s="20"/>
      <c r="F609" s="64"/>
      <c r="I609" s="59"/>
    </row>
    <row r="610" spans="2:9" x14ac:dyDescent="0.25">
      <c r="B610" s="74"/>
      <c r="C610" s="18"/>
      <c r="D610" s="20"/>
      <c r="F610" s="64"/>
      <c r="I610" s="59"/>
    </row>
    <row r="611" spans="2:9" x14ac:dyDescent="0.25">
      <c r="B611" s="74"/>
      <c r="C611" s="18"/>
      <c r="D611" s="20"/>
      <c r="F611" s="64"/>
      <c r="I611" s="59"/>
    </row>
    <row r="612" spans="2:9" x14ac:dyDescent="0.25">
      <c r="B612" s="74"/>
      <c r="C612" s="18"/>
      <c r="D612" s="20"/>
      <c r="F612" s="64"/>
      <c r="I612" s="59"/>
    </row>
    <row r="613" spans="2:9" x14ac:dyDescent="0.25">
      <c r="B613" s="74"/>
      <c r="C613" s="18"/>
      <c r="D613" s="20"/>
      <c r="F613" s="64"/>
      <c r="I613" s="59"/>
    </row>
    <row r="614" spans="2:9" x14ac:dyDescent="0.25">
      <c r="B614" s="74"/>
      <c r="C614" s="18"/>
      <c r="D614" s="20"/>
      <c r="F614" s="64"/>
      <c r="I614" s="59"/>
    </row>
    <row r="615" spans="2:9" x14ac:dyDescent="0.25">
      <c r="B615" s="74"/>
      <c r="C615" s="18"/>
      <c r="D615" s="20"/>
      <c r="F615" s="64"/>
      <c r="I615" s="59"/>
    </row>
    <row r="616" spans="2:9" x14ac:dyDescent="0.25">
      <c r="B616" s="74"/>
      <c r="C616" s="18"/>
      <c r="D616" s="20"/>
      <c r="F616" s="64"/>
      <c r="I616" s="59"/>
    </row>
    <row r="617" spans="2:9" x14ac:dyDescent="0.25">
      <c r="B617" s="74"/>
      <c r="C617" s="18"/>
      <c r="D617" s="20"/>
      <c r="F617" s="64"/>
      <c r="I617" s="59"/>
    </row>
    <row r="618" spans="2:9" x14ac:dyDescent="0.25">
      <c r="B618" s="74"/>
      <c r="C618" s="18"/>
      <c r="D618" s="20"/>
      <c r="F618" s="64"/>
      <c r="I618" s="59"/>
    </row>
    <row r="619" spans="2:9" x14ac:dyDescent="0.25">
      <c r="B619" s="74"/>
      <c r="C619" s="18"/>
      <c r="D619" s="20"/>
      <c r="F619" s="64"/>
      <c r="I619" s="59"/>
    </row>
    <row r="620" spans="2:9" x14ac:dyDescent="0.25">
      <c r="B620" s="74"/>
      <c r="C620" s="18"/>
      <c r="D620" s="20"/>
      <c r="F620" s="64"/>
      <c r="I620" s="59"/>
    </row>
    <row r="621" spans="2:9" x14ac:dyDescent="0.25">
      <c r="B621" s="74"/>
      <c r="C621" s="18"/>
      <c r="D621" s="20"/>
      <c r="F621" s="64"/>
      <c r="I621" s="59"/>
    </row>
    <row r="622" spans="2:9" x14ac:dyDescent="0.25">
      <c r="B622" s="74"/>
      <c r="C622" s="18"/>
      <c r="D622" s="20"/>
      <c r="F622" s="64"/>
      <c r="I622" s="59"/>
    </row>
    <row r="623" spans="2:9" x14ac:dyDescent="0.25">
      <c r="B623" s="74"/>
      <c r="C623" s="18"/>
      <c r="D623" s="20"/>
      <c r="F623" s="64"/>
      <c r="I623" s="59"/>
    </row>
    <row r="624" spans="2:9" x14ac:dyDescent="0.25">
      <c r="B624" s="74"/>
      <c r="C624" s="18"/>
      <c r="D624" s="20"/>
      <c r="F624" s="64"/>
      <c r="I624" s="59"/>
    </row>
    <row r="625" spans="2:9" x14ac:dyDescent="0.25">
      <c r="B625" s="74"/>
      <c r="C625" s="18"/>
      <c r="D625" s="20"/>
      <c r="F625" s="64"/>
      <c r="I625" s="59"/>
    </row>
    <row r="626" spans="2:9" x14ac:dyDescent="0.25">
      <c r="B626" s="74"/>
      <c r="C626" s="18"/>
      <c r="D626" s="20"/>
      <c r="F626" s="64"/>
      <c r="I626" s="59"/>
    </row>
    <row r="627" spans="2:9" x14ac:dyDescent="0.25">
      <c r="B627" s="74"/>
      <c r="C627" s="18"/>
      <c r="D627" s="20"/>
      <c r="F627" s="64"/>
      <c r="I627" s="59"/>
    </row>
    <row r="628" spans="2:9" x14ac:dyDescent="0.25">
      <c r="B628" s="74"/>
      <c r="C628" s="18"/>
      <c r="D628" s="20"/>
      <c r="F628" s="64"/>
      <c r="I628" s="59"/>
    </row>
    <row r="629" spans="2:9" x14ac:dyDescent="0.25">
      <c r="B629" s="74"/>
      <c r="C629" s="18"/>
      <c r="D629" s="20"/>
      <c r="F629" s="64"/>
      <c r="I629" s="59"/>
    </row>
    <row r="630" spans="2:9" x14ac:dyDescent="0.25">
      <c r="B630" s="74"/>
      <c r="C630" s="18"/>
      <c r="D630" s="20"/>
      <c r="F630" s="64"/>
      <c r="I630" s="59"/>
    </row>
    <row r="631" spans="2:9" x14ac:dyDescent="0.25">
      <c r="B631" s="74"/>
      <c r="C631" s="18"/>
      <c r="D631" s="20"/>
      <c r="F631" s="64"/>
      <c r="I631" s="59"/>
    </row>
    <row r="632" spans="2:9" x14ac:dyDescent="0.25">
      <c r="B632" s="74"/>
      <c r="C632" s="18"/>
      <c r="D632" s="20"/>
      <c r="F632" s="64"/>
      <c r="I632" s="59"/>
    </row>
    <row r="633" spans="2:9" x14ac:dyDescent="0.25">
      <c r="B633" s="74"/>
      <c r="C633" s="18"/>
      <c r="D633" s="20"/>
      <c r="F633" s="64"/>
      <c r="I633" s="59"/>
    </row>
    <row r="634" spans="2:9" x14ac:dyDescent="0.25">
      <c r="B634" s="74"/>
      <c r="C634" s="18"/>
      <c r="D634" s="20"/>
      <c r="F634" s="64"/>
      <c r="I634" s="59"/>
    </row>
    <row r="635" spans="2:9" x14ac:dyDescent="0.25">
      <c r="B635" s="74"/>
      <c r="C635" s="18"/>
      <c r="D635" s="20"/>
      <c r="F635" s="64"/>
      <c r="I635" s="59"/>
    </row>
    <row r="636" spans="2:9" x14ac:dyDescent="0.25">
      <c r="B636" s="74"/>
      <c r="C636" s="18"/>
      <c r="D636" s="20"/>
      <c r="F636" s="64"/>
      <c r="I636" s="59"/>
    </row>
    <row r="637" spans="2:9" x14ac:dyDescent="0.25">
      <c r="B637" s="74"/>
      <c r="C637" s="18"/>
      <c r="D637" s="20"/>
      <c r="F637" s="64"/>
      <c r="I637" s="59"/>
    </row>
    <row r="638" spans="2:9" x14ac:dyDescent="0.25">
      <c r="B638" s="74"/>
      <c r="C638" s="18"/>
      <c r="D638" s="20"/>
      <c r="F638" s="64"/>
      <c r="I638" s="59"/>
    </row>
    <row r="639" spans="2:9" x14ac:dyDescent="0.25">
      <c r="B639" s="74"/>
      <c r="C639" s="18"/>
      <c r="D639" s="20"/>
      <c r="F639" s="64"/>
      <c r="I639" s="59"/>
    </row>
    <row r="640" spans="2:9" x14ac:dyDescent="0.25">
      <c r="B640" s="74"/>
      <c r="C640" s="18"/>
      <c r="D640" s="20"/>
      <c r="F640" s="64"/>
      <c r="I640" s="59"/>
    </row>
    <row r="641" spans="2:9" x14ac:dyDescent="0.25">
      <c r="B641" s="74"/>
      <c r="C641" s="18"/>
      <c r="D641" s="20"/>
      <c r="F641" s="64"/>
      <c r="I641" s="59"/>
    </row>
    <row r="642" spans="2:9" x14ac:dyDescent="0.25">
      <c r="B642" s="74"/>
      <c r="C642" s="18"/>
      <c r="D642" s="20"/>
      <c r="F642" s="64"/>
      <c r="I642" s="59"/>
    </row>
    <row r="643" spans="2:9" x14ac:dyDescent="0.25">
      <c r="B643" s="74"/>
      <c r="C643" s="18"/>
      <c r="D643" s="20"/>
      <c r="F643" s="64"/>
      <c r="I643" s="59"/>
    </row>
    <row r="644" spans="2:9" x14ac:dyDescent="0.25">
      <c r="B644" s="74"/>
      <c r="C644" s="18"/>
      <c r="D644" s="20"/>
      <c r="F644" s="64"/>
      <c r="I644" s="59"/>
    </row>
    <row r="645" spans="2:9" x14ac:dyDescent="0.25">
      <c r="B645" s="74"/>
      <c r="C645" s="18"/>
      <c r="D645" s="20"/>
      <c r="F645" s="64"/>
      <c r="I645" s="59"/>
    </row>
    <row r="646" spans="2:9" x14ac:dyDescent="0.25">
      <c r="B646" s="74"/>
      <c r="C646" s="18"/>
      <c r="D646" s="20"/>
      <c r="F646" s="64"/>
      <c r="I646" s="59"/>
    </row>
    <row r="647" spans="2:9" x14ac:dyDescent="0.25">
      <c r="B647" s="74"/>
      <c r="C647" s="18"/>
      <c r="D647" s="20"/>
      <c r="F647" s="64"/>
      <c r="I647" s="59"/>
    </row>
    <row r="648" spans="2:9" x14ac:dyDescent="0.25">
      <c r="B648" s="74"/>
      <c r="C648" s="18"/>
      <c r="D648" s="20"/>
      <c r="F648" s="64"/>
      <c r="I648" s="59"/>
    </row>
    <row r="649" spans="2:9" x14ac:dyDescent="0.25">
      <c r="B649" s="74"/>
      <c r="C649" s="18"/>
      <c r="D649" s="20"/>
      <c r="F649" s="64"/>
      <c r="I649" s="59"/>
    </row>
    <row r="650" spans="2:9" x14ac:dyDescent="0.25">
      <c r="B650" s="74"/>
      <c r="C650" s="18"/>
      <c r="D650" s="20"/>
      <c r="F650" s="64"/>
      <c r="I650" s="59"/>
    </row>
    <row r="651" spans="2:9" x14ac:dyDescent="0.25">
      <c r="B651" s="74"/>
      <c r="C651" s="18"/>
      <c r="D651" s="20"/>
      <c r="F651" s="64"/>
      <c r="I651" s="59"/>
    </row>
    <row r="652" spans="2:9" x14ac:dyDescent="0.25">
      <c r="B652" s="74"/>
      <c r="C652" s="18"/>
      <c r="D652" s="20"/>
      <c r="F652" s="64"/>
      <c r="I652" s="59"/>
    </row>
    <row r="653" spans="2:9" x14ac:dyDescent="0.25">
      <c r="B653" s="74"/>
      <c r="C653" s="18"/>
      <c r="D653" s="20"/>
      <c r="F653" s="64"/>
      <c r="I653" s="59"/>
    </row>
    <row r="654" spans="2:9" x14ac:dyDescent="0.25">
      <c r="B654" s="74"/>
      <c r="C654" s="18"/>
      <c r="D654" s="20"/>
      <c r="F654" s="64"/>
      <c r="I654" s="59"/>
    </row>
    <row r="655" spans="2:9" x14ac:dyDescent="0.25">
      <c r="B655" s="74"/>
      <c r="C655" s="18"/>
      <c r="D655" s="20"/>
      <c r="F655" s="64"/>
      <c r="I655" s="59"/>
    </row>
    <row r="656" spans="2:9" x14ac:dyDescent="0.25">
      <c r="B656" s="74"/>
      <c r="C656" s="18"/>
      <c r="D656" s="20"/>
      <c r="F656" s="64"/>
      <c r="I656" s="59"/>
    </row>
    <row r="657" spans="2:9" x14ac:dyDescent="0.25">
      <c r="B657" s="74"/>
      <c r="C657" s="18"/>
      <c r="D657" s="20"/>
      <c r="F657" s="64"/>
      <c r="I657" s="59"/>
    </row>
    <row r="658" spans="2:9" x14ac:dyDescent="0.25">
      <c r="B658" s="74"/>
      <c r="C658" s="18"/>
      <c r="D658" s="20"/>
      <c r="F658" s="64"/>
      <c r="I658" s="59"/>
    </row>
    <row r="659" spans="2:9" x14ac:dyDescent="0.25">
      <c r="B659" s="74"/>
      <c r="C659" s="18"/>
      <c r="D659" s="20"/>
      <c r="F659" s="64"/>
      <c r="I659" s="59"/>
    </row>
    <row r="660" spans="2:9" x14ac:dyDescent="0.25">
      <c r="B660" s="74"/>
      <c r="C660" s="18"/>
      <c r="D660" s="20"/>
      <c r="F660" s="64"/>
      <c r="I660" s="59"/>
    </row>
    <row r="661" spans="2:9" x14ac:dyDescent="0.25">
      <c r="B661" s="74"/>
      <c r="C661" s="18"/>
      <c r="D661" s="20"/>
      <c r="F661" s="64"/>
      <c r="I661" s="59"/>
    </row>
    <row r="662" spans="2:9" x14ac:dyDescent="0.25">
      <c r="B662" s="74"/>
      <c r="C662" s="18"/>
      <c r="D662" s="20"/>
      <c r="F662" s="64"/>
      <c r="I662" s="59"/>
    </row>
    <row r="663" spans="2:9" x14ac:dyDescent="0.25">
      <c r="B663" s="74"/>
      <c r="C663" s="18"/>
      <c r="D663" s="20"/>
      <c r="F663" s="64"/>
      <c r="I663" s="59"/>
    </row>
    <row r="664" spans="2:9" x14ac:dyDescent="0.25">
      <c r="B664" s="74"/>
      <c r="C664" s="18"/>
      <c r="D664" s="20"/>
      <c r="F664" s="64"/>
      <c r="I664" s="59"/>
    </row>
    <row r="665" spans="2:9" x14ac:dyDescent="0.25">
      <c r="B665" s="74"/>
      <c r="C665" s="18"/>
      <c r="D665" s="20"/>
      <c r="F665" s="64"/>
      <c r="I665" s="59"/>
    </row>
    <row r="666" spans="2:9" x14ac:dyDescent="0.25">
      <c r="B666" s="74"/>
      <c r="C666" s="18"/>
      <c r="D666" s="20"/>
      <c r="F666" s="64"/>
      <c r="I666" s="59"/>
    </row>
    <row r="667" spans="2:9" x14ac:dyDescent="0.25">
      <c r="B667" s="74"/>
      <c r="C667" s="18"/>
      <c r="D667" s="20"/>
      <c r="F667" s="64"/>
      <c r="I667" s="59"/>
    </row>
    <row r="668" spans="2:9" x14ac:dyDescent="0.25">
      <c r="B668" s="74"/>
      <c r="C668" s="18"/>
      <c r="D668" s="20"/>
      <c r="F668" s="64"/>
      <c r="I668" s="59"/>
    </row>
    <row r="669" spans="2:9" x14ac:dyDescent="0.25">
      <c r="B669" s="74"/>
      <c r="C669" s="18"/>
      <c r="D669" s="20"/>
      <c r="F669" s="64"/>
      <c r="I669" s="59"/>
    </row>
    <row r="670" spans="2:9" x14ac:dyDescent="0.25">
      <c r="B670" s="74"/>
      <c r="C670" s="18"/>
      <c r="D670" s="20"/>
      <c r="F670" s="64"/>
      <c r="I670" s="59"/>
    </row>
    <row r="671" spans="2:9" x14ac:dyDescent="0.25">
      <c r="B671" s="74"/>
      <c r="C671" s="18"/>
      <c r="D671" s="20"/>
      <c r="F671" s="64"/>
      <c r="I671" s="59"/>
    </row>
    <row r="672" spans="2:9" x14ac:dyDescent="0.25">
      <c r="B672" s="74"/>
      <c r="C672" s="18"/>
      <c r="D672" s="20"/>
      <c r="F672" s="64"/>
      <c r="I672" s="59"/>
    </row>
    <row r="673" spans="2:9" x14ac:dyDescent="0.25">
      <c r="B673" s="74"/>
      <c r="C673" s="18"/>
      <c r="D673" s="20"/>
      <c r="F673" s="64"/>
      <c r="I673" s="59"/>
    </row>
    <row r="674" spans="2:9" x14ac:dyDescent="0.25">
      <c r="B674" s="74"/>
      <c r="C674" s="18"/>
      <c r="D674" s="20"/>
      <c r="F674" s="64"/>
      <c r="I674" s="59"/>
    </row>
    <row r="675" spans="2:9" x14ac:dyDescent="0.25">
      <c r="B675" s="74"/>
      <c r="C675" s="18"/>
      <c r="D675" s="20"/>
      <c r="F675" s="64"/>
      <c r="I675" s="59"/>
    </row>
    <row r="676" spans="2:9" x14ac:dyDescent="0.25">
      <c r="B676" s="74"/>
      <c r="C676" s="18"/>
      <c r="D676" s="20"/>
      <c r="F676" s="64"/>
      <c r="I676" s="59"/>
    </row>
    <row r="677" spans="2:9" x14ac:dyDescent="0.25">
      <c r="B677" s="74"/>
      <c r="C677" s="18"/>
      <c r="D677" s="20"/>
      <c r="F677" s="64"/>
      <c r="I677" s="59"/>
    </row>
    <row r="678" spans="2:9" x14ac:dyDescent="0.25">
      <c r="B678" s="74"/>
      <c r="C678" s="18"/>
      <c r="D678" s="20"/>
      <c r="F678" s="64"/>
      <c r="I678" s="59"/>
    </row>
    <row r="679" spans="2:9" x14ac:dyDescent="0.25">
      <c r="B679" s="74"/>
      <c r="C679" s="18"/>
      <c r="D679" s="20"/>
      <c r="F679" s="64"/>
      <c r="I679" s="59"/>
    </row>
    <row r="680" spans="2:9" x14ac:dyDescent="0.25">
      <c r="B680" s="74"/>
      <c r="C680" s="18"/>
      <c r="D680" s="20"/>
      <c r="F680" s="64"/>
      <c r="I680" s="59"/>
    </row>
    <row r="681" spans="2:9" x14ac:dyDescent="0.25">
      <c r="B681" s="74"/>
      <c r="C681" s="18"/>
      <c r="D681" s="20"/>
      <c r="F681" s="64"/>
      <c r="I681" s="59"/>
    </row>
    <row r="682" spans="2:9" x14ac:dyDescent="0.25">
      <c r="B682" s="74"/>
      <c r="C682" s="18"/>
      <c r="D682" s="20"/>
      <c r="F682" s="64"/>
      <c r="I682" s="59"/>
    </row>
    <row r="683" spans="2:9" x14ac:dyDescent="0.25">
      <c r="B683" s="74"/>
      <c r="C683" s="18"/>
      <c r="D683" s="20"/>
      <c r="F683" s="64"/>
      <c r="I683" s="59"/>
    </row>
    <row r="684" spans="2:9" x14ac:dyDescent="0.25">
      <c r="B684" s="74"/>
      <c r="C684" s="18"/>
      <c r="D684" s="20"/>
      <c r="F684" s="64"/>
      <c r="I684" s="59"/>
    </row>
    <row r="685" spans="2:9" x14ac:dyDescent="0.25">
      <c r="B685" s="74"/>
      <c r="C685" s="18"/>
      <c r="D685" s="20"/>
      <c r="F685" s="64"/>
      <c r="I685" s="59"/>
    </row>
    <row r="686" spans="2:9" x14ac:dyDescent="0.25">
      <c r="B686" s="74"/>
      <c r="C686" s="18"/>
      <c r="D686" s="20"/>
      <c r="F686" s="64"/>
      <c r="I686" s="59"/>
    </row>
    <row r="687" spans="2:9" x14ac:dyDescent="0.25">
      <c r="B687" s="74"/>
      <c r="C687" s="18"/>
      <c r="D687" s="20"/>
      <c r="F687" s="64"/>
      <c r="I687" s="59"/>
    </row>
    <row r="688" spans="2:9" x14ac:dyDescent="0.25">
      <c r="B688" s="74"/>
      <c r="C688" s="18"/>
      <c r="D688" s="20"/>
      <c r="F688" s="64"/>
      <c r="I688" s="59"/>
    </row>
    <row r="689" spans="2:9" x14ac:dyDescent="0.25">
      <c r="B689" s="74"/>
      <c r="C689" s="18"/>
      <c r="D689" s="20"/>
      <c r="F689" s="64"/>
      <c r="I689" s="59"/>
    </row>
    <row r="690" spans="2:9" x14ac:dyDescent="0.25">
      <c r="B690" s="74"/>
      <c r="C690" s="18"/>
      <c r="D690" s="20"/>
      <c r="F690" s="64"/>
      <c r="I690" s="59"/>
    </row>
    <row r="691" spans="2:9" x14ac:dyDescent="0.25">
      <c r="B691" s="74"/>
      <c r="C691" s="18"/>
      <c r="D691" s="20"/>
      <c r="F691" s="64"/>
      <c r="I691" s="59"/>
    </row>
    <row r="692" spans="2:9" x14ac:dyDescent="0.25">
      <c r="B692" s="74"/>
      <c r="C692" s="18"/>
      <c r="D692" s="20"/>
      <c r="F692" s="64"/>
      <c r="I692" s="59"/>
    </row>
    <row r="693" spans="2:9" x14ac:dyDescent="0.25">
      <c r="B693" s="74"/>
      <c r="C693" s="18"/>
      <c r="D693" s="20"/>
      <c r="F693" s="64"/>
      <c r="I693" s="59"/>
    </row>
    <row r="694" spans="2:9" x14ac:dyDescent="0.25">
      <c r="B694" s="74"/>
      <c r="C694" s="18"/>
      <c r="D694" s="20"/>
      <c r="F694" s="64"/>
      <c r="I694" s="59"/>
    </row>
    <row r="695" spans="2:9" x14ac:dyDescent="0.25">
      <c r="B695" s="74"/>
      <c r="C695" s="18"/>
      <c r="D695" s="20"/>
      <c r="F695" s="64"/>
      <c r="I695" s="59"/>
    </row>
    <row r="696" spans="2:9" x14ac:dyDescent="0.25">
      <c r="B696" s="74"/>
      <c r="C696" s="18"/>
      <c r="D696" s="20"/>
      <c r="F696" s="64"/>
      <c r="I696" s="59"/>
    </row>
    <row r="697" spans="2:9" x14ac:dyDescent="0.25">
      <c r="B697" s="74"/>
      <c r="C697" s="18"/>
      <c r="D697" s="20"/>
      <c r="F697" s="64"/>
      <c r="I697" s="59"/>
    </row>
    <row r="698" spans="2:9" x14ac:dyDescent="0.25">
      <c r="B698" s="74"/>
      <c r="C698" s="18"/>
      <c r="D698" s="20"/>
      <c r="F698" s="64"/>
      <c r="I698" s="59"/>
    </row>
    <row r="699" spans="2:9" x14ac:dyDescent="0.25">
      <c r="B699" s="74"/>
      <c r="C699" s="18"/>
      <c r="D699" s="20"/>
      <c r="F699" s="64"/>
      <c r="I699" s="59"/>
    </row>
    <row r="700" spans="2:9" x14ac:dyDescent="0.25">
      <c r="B700" s="74"/>
      <c r="C700" s="18"/>
      <c r="D700" s="20"/>
      <c r="F700" s="64"/>
      <c r="I700" s="59"/>
    </row>
    <row r="701" spans="2:9" x14ac:dyDescent="0.25">
      <c r="B701" s="74"/>
      <c r="C701" s="18"/>
      <c r="D701" s="20"/>
      <c r="F701" s="64"/>
      <c r="I701" s="59"/>
    </row>
    <row r="702" spans="2:9" x14ac:dyDescent="0.25">
      <c r="B702" s="74"/>
      <c r="C702" s="18"/>
      <c r="D702" s="20"/>
      <c r="F702" s="64"/>
      <c r="I702" s="59"/>
    </row>
    <row r="703" spans="2:9" x14ac:dyDescent="0.25">
      <c r="B703" s="74"/>
      <c r="C703" s="18"/>
      <c r="D703" s="20"/>
      <c r="F703" s="64"/>
      <c r="I703" s="59"/>
    </row>
    <row r="704" spans="2:9" x14ac:dyDescent="0.25">
      <c r="B704" s="74"/>
      <c r="C704" s="18"/>
      <c r="D704" s="20"/>
      <c r="F704" s="64"/>
      <c r="I704" s="59"/>
    </row>
    <row r="705" spans="2:9" x14ac:dyDescent="0.25">
      <c r="B705" s="74"/>
      <c r="C705" s="18"/>
      <c r="D705" s="20"/>
      <c r="F705" s="64"/>
      <c r="I705" s="59"/>
    </row>
    <row r="706" spans="2:9" x14ac:dyDescent="0.25">
      <c r="B706" s="74"/>
      <c r="C706" s="18"/>
      <c r="D706" s="20"/>
      <c r="F706" s="64"/>
      <c r="I706" s="59"/>
    </row>
    <row r="707" spans="2:9" x14ac:dyDescent="0.25">
      <c r="B707" s="74"/>
      <c r="C707" s="18"/>
      <c r="D707" s="20"/>
      <c r="F707" s="64"/>
      <c r="I707" s="59"/>
    </row>
    <row r="708" spans="2:9" x14ac:dyDescent="0.25">
      <c r="B708" s="74"/>
      <c r="C708" s="18"/>
      <c r="D708" s="20"/>
      <c r="F708" s="64"/>
      <c r="I708" s="59"/>
    </row>
    <row r="709" spans="2:9" x14ac:dyDescent="0.25">
      <c r="B709" s="74"/>
      <c r="C709" s="18"/>
      <c r="D709" s="20"/>
      <c r="F709" s="64"/>
      <c r="I709" s="59"/>
    </row>
    <row r="710" spans="2:9" x14ac:dyDescent="0.25">
      <c r="B710" s="74"/>
      <c r="C710" s="18"/>
      <c r="D710" s="20"/>
      <c r="F710" s="64"/>
      <c r="I710" s="59"/>
    </row>
    <row r="711" spans="2:9" x14ac:dyDescent="0.25">
      <c r="B711" s="74"/>
      <c r="C711" s="18"/>
      <c r="D711" s="20"/>
      <c r="F711" s="64"/>
      <c r="I711" s="59"/>
    </row>
    <row r="712" spans="2:9" x14ac:dyDescent="0.25">
      <c r="B712" s="74"/>
      <c r="C712" s="18"/>
      <c r="D712" s="20"/>
      <c r="F712" s="64"/>
      <c r="I712" s="59"/>
    </row>
    <row r="713" spans="2:9" x14ac:dyDescent="0.25">
      <c r="B713" s="74"/>
      <c r="C713" s="18"/>
      <c r="D713" s="20"/>
      <c r="F713" s="64"/>
      <c r="I713" s="59"/>
    </row>
    <row r="714" spans="2:9" x14ac:dyDescent="0.25">
      <c r="B714" s="74"/>
      <c r="C714" s="18"/>
      <c r="D714" s="20"/>
      <c r="F714" s="64"/>
      <c r="I714" s="59"/>
    </row>
    <row r="715" spans="2:9" x14ac:dyDescent="0.25">
      <c r="B715" s="74"/>
      <c r="C715" s="18"/>
      <c r="D715" s="20"/>
      <c r="F715" s="64"/>
      <c r="I715" s="59"/>
    </row>
    <row r="716" spans="2:9" x14ac:dyDescent="0.25">
      <c r="B716" s="74"/>
      <c r="C716" s="18"/>
      <c r="D716" s="20"/>
      <c r="F716" s="64"/>
      <c r="I716" s="59"/>
    </row>
    <row r="717" spans="2:9" x14ac:dyDescent="0.25">
      <c r="B717" s="74"/>
      <c r="C717" s="18"/>
      <c r="D717" s="20"/>
      <c r="F717" s="64"/>
      <c r="I717" s="59"/>
    </row>
    <row r="718" spans="2:9" x14ac:dyDescent="0.25">
      <c r="B718" s="74"/>
      <c r="C718" s="18"/>
      <c r="D718" s="20"/>
      <c r="F718" s="64"/>
      <c r="I718" s="59"/>
    </row>
    <row r="719" spans="2:9" x14ac:dyDescent="0.25">
      <c r="B719" s="74"/>
      <c r="C719" s="18"/>
      <c r="D719" s="20"/>
      <c r="F719" s="64"/>
      <c r="I719" s="59"/>
    </row>
    <row r="720" spans="2:9" x14ac:dyDescent="0.25">
      <c r="B720" s="74"/>
      <c r="C720" s="18"/>
      <c r="D720" s="20"/>
      <c r="F720" s="64"/>
      <c r="I720" s="59"/>
    </row>
    <row r="721" spans="2:9" x14ac:dyDescent="0.25">
      <c r="B721" s="74"/>
      <c r="C721" s="18"/>
      <c r="D721" s="20"/>
      <c r="F721" s="64"/>
      <c r="I721" s="59"/>
    </row>
    <row r="722" spans="2:9" x14ac:dyDescent="0.25">
      <c r="B722" s="74"/>
      <c r="C722" s="18"/>
      <c r="D722" s="20"/>
      <c r="F722" s="64"/>
      <c r="I722" s="59"/>
    </row>
    <row r="723" spans="2:9" x14ac:dyDescent="0.25">
      <c r="B723" s="74"/>
      <c r="C723" s="18"/>
      <c r="D723" s="20"/>
      <c r="F723" s="64"/>
      <c r="I723" s="59"/>
    </row>
    <row r="724" spans="2:9" x14ac:dyDescent="0.25">
      <c r="B724" s="74"/>
      <c r="C724" s="18"/>
      <c r="D724" s="20"/>
      <c r="F724" s="64"/>
      <c r="I724" s="59"/>
    </row>
    <row r="725" spans="2:9" x14ac:dyDescent="0.25">
      <c r="B725" s="74"/>
      <c r="C725" s="18"/>
      <c r="D725" s="20"/>
      <c r="F725" s="64"/>
      <c r="I725" s="59"/>
    </row>
    <row r="726" spans="2:9" x14ac:dyDescent="0.25">
      <c r="B726" s="74"/>
      <c r="C726" s="18"/>
      <c r="D726" s="20"/>
      <c r="F726" s="64"/>
      <c r="I726" s="59"/>
    </row>
    <row r="727" spans="2:9" x14ac:dyDescent="0.25">
      <c r="B727" s="74"/>
      <c r="C727" s="18"/>
      <c r="D727" s="20"/>
      <c r="F727" s="64"/>
      <c r="I727" s="59"/>
    </row>
    <row r="728" spans="2:9" x14ac:dyDescent="0.25">
      <c r="B728" s="74"/>
      <c r="C728" s="18"/>
      <c r="D728" s="20"/>
      <c r="F728" s="64"/>
      <c r="I728" s="59"/>
    </row>
    <row r="729" spans="2:9" x14ac:dyDescent="0.25">
      <c r="B729" s="74"/>
      <c r="C729" s="18"/>
      <c r="D729" s="20"/>
      <c r="F729" s="64"/>
      <c r="I729" s="59"/>
    </row>
    <row r="730" spans="2:9" x14ac:dyDescent="0.25">
      <c r="B730" s="74"/>
      <c r="C730" s="18"/>
      <c r="D730" s="20"/>
      <c r="F730" s="64"/>
      <c r="I730" s="59"/>
    </row>
    <row r="731" spans="2:9" x14ac:dyDescent="0.25">
      <c r="B731" s="74"/>
      <c r="C731" s="18"/>
      <c r="D731" s="20"/>
      <c r="F731" s="64"/>
      <c r="I731" s="59"/>
    </row>
    <row r="732" spans="2:9" x14ac:dyDescent="0.25">
      <c r="B732" s="74"/>
      <c r="C732" s="18"/>
      <c r="D732" s="20"/>
      <c r="F732" s="64"/>
      <c r="I732" s="59"/>
    </row>
    <row r="733" spans="2:9" x14ac:dyDescent="0.25">
      <c r="B733" s="74"/>
      <c r="C733" s="18"/>
      <c r="D733" s="20"/>
      <c r="F733" s="64"/>
      <c r="I733" s="59"/>
    </row>
    <row r="734" spans="2:9" x14ac:dyDescent="0.25">
      <c r="B734" s="74"/>
      <c r="C734" s="18"/>
      <c r="D734" s="20"/>
      <c r="F734" s="64"/>
      <c r="I734" s="59"/>
    </row>
    <row r="735" spans="2:9" x14ac:dyDescent="0.25">
      <c r="B735" s="74"/>
      <c r="C735" s="18"/>
      <c r="D735" s="20"/>
      <c r="F735" s="64"/>
      <c r="I735" s="59"/>
    </row>
    <row r="736" spans="2:9" x14ac:dyDescent="0.25">
      <c r="B736" s="74"/>
      <c r="C736" s="18"/>
      <c r="D736" s="20"/>
      <c r="F736" s="64"/>
      <c r="I736" s="59"/>
    </row>
    <row r="737" spans="2:9" x14ac:dyDescent="0.25">
      <c r="B737" s="74"/>
      <c r="C737" s="18"/>
      <c r="D737" s="20"/>
      <c r="F737" s="64"/>
      <c r="I737" s="59"/>
    </row>
    <row r="738" spans="2:9" x14ac:dyDescent="0.25">
      <c r="B738" s="74"/>
      <c r="C738" s="18"/>
      <c r="D738" s="20"/>
      <c r="F738" s="64"/>
      <c r="I738" s="59"/>
    </row>
    <row r="739" spans="2:9" x14ac:dyDescent="0.25">
      <c r="B739" s="74"/>
      <c r="C739" s="18"/>
      <c r="D739" s="20"/>
      <c r="F739" s="64"/>
      <c r="I739" s="59"/>
    </row>
    <row r="740" spans="2:9" x14ac:dyDescent="0.25">
      <c r="B740" s="74"/>
      <c r="C740" s="18"/>
      <c r="D740" s="20"/>
      <c r="F740" s="64"/>
      <c r="I740" s="59"/>
    </row>
    <row r="741" spans="2:9" x14ac:dyDescent="0.25">
      <c r="B741" s="74"/>
      <c r="C741" s="18"/>
      <c r="D741" s="20"/>
      <c r="F741" s="64"/>
      <c r="I741" s="59"/>
    </row>
    <row r="742" spans="2:9" x14ac:dyDescent="0.25">
      <c r="B742" s="74"/>
      <c r="C742" s="18"/>
      <c r="D742" s="20"/>
      <c r="F742" s="64"/>
      <c r="I742" s="59"/>
    </row>
    <row r="743" spans="2:9" x14ac:dyDescent="0.25">
      <c r="B743" s="74"/>
      <c r="C743" s="18"/>
      <c r="D743" s="20"/>
      <c r="F743" s="64"/>
      <c r="I743" s="59"/>
    </row>
    <row r="744" spans="2:9" x14ac:dyDescent="0.25">
      <c r="B744" s="74"/>
      <c r="C744" s="18"/>
      <c r="D744" s="20"/>
      <c r="F744" s="64"/>
      <c r="I744" s="59"/>
    </row>
    <row r="745" spans="2:9" x14ac:dyDescent="0.25">
      <c r="B745" s="74"/>
      <c r="C745" s="18"/>
      <c r="D745" s="20"/>
      <c r="F745" s="64"/>
      <c r="I745" s="59"/>
    </row>
    <row r="746" spans="2:9" x14ac:dyDescent="0.25">
      <c r="B746" s="74"/>
      <c r="C746" s="18"/>
      <c r="D746" s="20"/>
      <c r="F746" s="64"/>
      <c r="I746" s="59"/>
    </row>
    <row r="747" spans="2:9" x14ac:dyDescent="0.25">
      <c r="B747" s="74"/>
      <c r="C747" s="18"/>
      <c r="D747" s="20"/>
      <c r="F747" s="64"/>
      <c r="I747" s="59"/>
    </row>
    <row r="748" spans="2:9" x14ac:dyDescent="0.25">
      <c r="B748" s="74"/>
      <c r="C748" s="18"/>
      <c r="D748" s="20"/>
      <c r="F748" s="64"/>
      <c r="I748" s="59"/>
    </row>
    <row r="749" spans="2:9" x14ac:dyDescent="0.25">
      <c r="B749" s="74"/>
      <c r="C749" s="18"/>
      <c r="D749" s="20"/>
      <c r="F749" s="64"/>
      <c r="I749" s="59"/>
    </row>
    <row r="750" spans="2:9" x14ac:dyDescent="0.25">
      <c r="B750" s="74"/>
      <c r="C750" s="18"/>
      <c r="D750" s="20"/>
      <c r="F750" s="64"/>
      <c r="I750" s="59"/>
    </row>
    <row r="751" spans="2:9" x14ac:dyDescent="0.25">
      <c r="B751" s="74"/>
      <c r="C751" s="18"/>
      <c r="D751" s="20"/>
      <c r="F751" s="64"/>
      <c r="I751" s="59"/>
    </row>
    <row r="752" spans="2:9" x14ac:dyDescent="0.25">
      <c r="B752" s="74"/>
      <c r="C752" s="18"/>
      <c r="D752" s="20"/>
      <c r="F752" s="64"/>
      <c r="I752" s="59"/>
    </row>
    <row r="753" spans="2:9" x14ac:dyDescent="0.25">
      <c r="B753" s="74"/>
      <c r="C753" s="18"/>
      <c r="D753" s="20"/>
      <c r="F753" s="64"/>
      <c r="I753" s="59"/>
    </row>
    <row r="754" spans="2:9" x14ac:dyDescent="0.25">
      <c r="B754" s="74"/>
      <c r="C754" s="18"/>
      <c r="D754" s="20"/>
      <c r="F754" s="64"/>
      <c r="I754" s="59"/>
    </row>
    <row r="755" spans="2:9" x14ac:dyDescent="0.25">
      <c r="B755" s="74"/>
      <c r="C755" s="18"/>
      <c r="D755" s="20"/>
      <c r="F755" s="64"/>
      <c r="I755" s="59"/>
    </row>
    <row r="756" spans="2:9" x14ac:dyDescent="0.25">
      <c r="B756" s="74"/>
      <c r="C756" s="18"/>
      <c r="D756" s="20"/>
      <c r="F756" s="64"/>
      <c r="I756" s="59"/>
    </row>
    <row r="757" spans="2:9" x14ac:dyDescent="0.25">
      <c r="B757" s="74"/>
      <c r="C757" s="18"/>
      <c r="D757" s="20"/>
      <c r="F757" s="64"/>
      <c r="I757" s="59"/>
    </row>
    <row r="758" spans="2:9" x14ac:dyDescent="0.25">
      <c r="B758" s="74"/>
      <c r="C758" s="18"/>
      <c r="D758" s="20"/>
      <c r="F758" s="64"/>
      <c r="I758" s="59"/>
    </row>
    <row r="759" spans="2:9" x14ac:dyDescent="0.25">
      <c r="B759" s="74"/>
      <c r="C759" s="18"/>
      <c r="D759" s="20"/>
      <c r="F759" s="64"/>
      <c r="I759" s="59"/>
    </row>
    <row r="760" spans="2:9" x14ac:dyDescent="0.25">
      <c r="B760" s="74"/>
      <c r="C760" s="18"/>
      <c r="D760" s="20"/>
      <c r="F760" s="64"/>
      <c r="I760" s="59"/>
    </row>
    <row r="761" spans="2:9" x14ac:dyDescent="0.25">
      <c r="B761" s="74"/>
      <c r="C761" s="18"/>
      <c r="D761" s="20"/>
      <c r="F761" s="64"/>
      <c r="I761" s="59"/>
    </row>
    <row r="762" spans="2:9" x14ac:dyDescent="0.25">
      <c r="B762" s="74"/>
      <c r="C762" s="18"/>
      <c r="D762" s="20"/>
      <c r="F762" s="64"/>
      <c r="I762" s="59"/>
    </row>
    <row r="763" spans="2:9" x14ac:dyDescent="0.25">
      <c r="B763" s="74"/>
      <c r="C763" s="18"/>
      <c r="D763" s="20"/>
      <c r="F763" s="64"/>
      <c r="I763" s="59"/>
    </row>
    <row r="764" spans="2:9" x14ac:dyDescent="0.25">
      <c r="B764" s="74"/>
      <c r="C764" s="18"/>
      <c r="D764" s="20"/>
      <c r="F764" s="64"/>
      <c r="I764" s="59"/>
    </row>
    <row r="765" spans="2:9" x14ac:dyDescent="0.25">
      <c r="B765" s="74"/>
      <c r="C765" s="18"/>
      <c r="D765" s="20"/>
      <c r="F765" s="64"/>
      <c r="I765" s="59"/>
    </row>
    <row r="766" spans="2:9" x14ac:dyDescent="0.25">
      <c r="B766" s="74"/>
      <c r="C766" s="18"/>
      <c r="D766" s="20"/>
      <c r="F766" s="64"/>
      <c r="I766" s="59"/>
    </row>
    <row r="767" spans="2:9" x14ac:dyDescent="0.25">
      <c r="B767" s="74"/>
      <c r="C767" s="18"/>
      <c r="D767" s="20"/>
      <c r="F767" s="64"/>
      <c r="I767" s="59"/>
    </row>
    <row r="768" spans="2:9" x14ac:dyDescent="0.25">
      <c r="B768" s="74"/>
      <c r="C768" s="18"/>
      <c r="D768" s="20"/>
      <c r="F768" s="64"/>
      <c r="I768" s="59"/>
    </row>
    <row r="769" spans="2:9" x14ac:dyDescent="0.25">
      <c r="B769" s="74"/>
      <c r="C769" s="18"/>
      <c r="D769" s="20"/>
      <c r="F769" s="64"/>
      <c r="I769" s="59"/>
    </row>
    <row r="770" spans="2:9" x14ac:dyDescent="0.25">
      <c r="B770" s="74"/>
      <c r="C770" s="18"/>
      <c r="D770" s="20"/>
      <c r="F770" s="64"/>
      <c r="I770" s="59"/>
    </row>
    <row r="771" spans="2:9" x14ac:dyDescent="0.25">
      <c r="B771" s="74"/>
      <c r="C771" s="18"/>
      <c r="D771" s="20"/>
      <c r="F771" s="64"/>
      <c r="I771" s="59"/>
    </row>
    <row r="772" spans="2:9" x14ac:dyDescent="0.25">
      <c r="B772" s="74"/>
      <c r="C772" s="18"/>
      <c r="D772" s="20"/>
      <c r="F772" s="64"/>
      <c r="I772" s="59"/>
    </row>
    <row r="773" spans="2:9" x14ac:dyDescent="0.25">
      <c r="B773" s="74"/>
      <c r="C773" s="18"/>
      <c r="D773" s="20"/>
      <c r="F773" s="64"/>
      <c r="I773" s="59"/>
    </row>
    <row r="774" spans="2:9" x14ac:dyDescent="0.25">
      <c r="B774" s="74"/>
      <c r="C774" s="18"/>
      <c r="D774" s="20"/>
      <c r="F774" s="64"/>
      <c r="I774" s="59"/>
    </row>
    <row r="775" spans="2:9" x14ac:dyDescent="0.25">
      <c r="B775" s="74"/>
      <c r="C775" s="18"/>
      <c r="D775" s="20"/>
      <c r="F775" s="64"/>
      <c r="I775" s="59"/>
    </row>
    <row r="776" spans="2:9" x14ac:dyDescent="0.25">
      <c r="B776" s="74"/>
      <c r="C776" s="18"/>
      <c r="D776" s="20"/>
      <c r="F776" s="64"/>
      <c r="I776" s="59"/>
    </row>
    <row r="777" spans="2:9" x14ac:dyDescent="0.25">
      <c r="B777" s="74"/>
      <c r="C777" s="18"/>
      <c r="D777" s="20"/>
      <c r="F777" s="64"/>
      <c r="I777" s="59"/>
    </row>
    <row r="778" spans="2:9" x14ac:dyDescent="0.25">
      <c r="B778" s="74"/>
      <c r="C778" s="18"/>
      <c r="D778" s="20"/>
      <c r="F778" s="64"/>
      <c r="I778" s="59"/>
    </row>
    <row r="779" spans="2:9" x14ac:dyDescent="0.25">
      <c r="B779" s="74"/>
      <c r="C779" s="18"/>
      <c r="D779" s="20"/>
      <c r="F779" s="64"/>
      <c r="I779" s="59"/>
    </row>
    <row r="780" spans="2:9" x14ac:dyDescent="0.25">
      <c r="B780" s="74"/>
      <c r="C780" s="18"/>
      <c r="D780" s="20"/>
      <c r="F780" s="64"/>
      <c r="I780" s="59"/>
    </row>
    <row r="781" spans="2:9" x14ac:dyDescent="0.25">
      <c r="B781" s="74"/>
      <c r="C781" s="18"/>
      <c r="D781" s="20"/>
      <c r="F781" s="64"/>
      <c r="I781" s="59"/>
    </row>
    <row r="782" spans="2:9" x14ac:dyDescent="0.25">
      <c r="B782" s="74"/>
      <c r="C782" s="18"/>
      <c r="D782" s="20"/>
      <c r="F782" s="64"/>
      <c r="I782" s="59"/>
    </row>
    <row r="783" spans="2:9" x14ac:dyDescent="0.25">
      <c r="B783" s="74"/>
      <c r="C783" s="18"/>
      <c r="D783" s="20"/>
      <c r="F783" s="64"/>
      <c r="I783" s="59"/>
    </row>
    <row r="784" spans="2:9" x14ac:dyDescent="0.25">
      <c r="B784" s="74"/>
      <c r="C784" s="18"/>
      <c r="D784" s="20"/>
      <c r="F784" s="64"/>
      <c r="I784" s="59"/>
    </row>
    <row r="785" spans="2:9" x14ac:dyDescent="0.25">
      <c r="B785" s="74"/>
      <c r="C785" s="18"/>
      <c r="D785" s="20"/>
      <c r="F785" s="64"/>
      <c r="I785" s="59"/>
    </row>
    <row r="786" spans="2:9" x14ac:dyDescent="0.25">
      <c r="B786" s="74"/>
      <c r="C786" s="18"/>
      <c r="D786" s="20"/>
      <c r="F786" s="64"/>
      <c r="I786" s="59"/>
    </row>
    <row r="787" spans="2:9" x14ac:dyDescent="0.25">
      <c r="B787" s="74"/>
      <c r="C787" s="18"/>
      <c r="D787" s="20"/>
      <c r="F787" s="64"/>
      <c r="I787" s="59"/>
    </row>
    <row r="788" spans="2:9" x14ac:dyDescent="0.25">
      <c r="B788" s="74"/>
      <c r="C788" s="18"/>
      <c r="D788" s="20"/>
      <c r="F788" s="64"/>
      <c r="I788" s="59"/>
    </row>
    <row r="789" spans="2:9" x14ac:dyDescent="0.25">
      <c r="B789" s="74"/>
      <c r="C789" s="18"/>
      <c r="D789" s="20"/>
      <c r="F789" s="64"/>
      <c r="I789" s="59"/>
    </row>
    <row r="790" spans="2:9" x14ac:dyDescent="0.25">
      <c r="B790" s="74"/>
      <c r="C790" s="18"/>
      <c r="D790" s="20"/>
      <c r="F790" s="64"/>
      <c r="I790" s="59"/>
    </row>
    <row r="791" spans="2:9" x14ac:dyDescent="0.25">
      <c r="B791" s="74"/>
      <c r="C791" s="18"/>
      <c r="D791" s="20"/>
      <c r="F791" s="64"/>
      <c r="I791" s="59"/>
    </row>
    <row r="792" spans="2:9" x14ac:dyDescent="0.25">
      <c r="B792" s="74"/>
      <c r="C792" s="18"/>
      <c r="D792" s="20"/>
      <c r="F792" s="64"/>
      <c r="I792" s="59"/>
    </row>
    <row r="793" spans="2:9" x14ac:dyDescent="0.25">
      <c r="B793" s="74"/>
      <c r="C793" s="18"/>
      <c r="D793" s="20"/>
      <c r="F793" s="64"/>
      <c r="I793" s="59"/>
    </row>
    <row r="794" spans="2:9" x14ac:dyDescent="0.25">
      <c r="B794" s="74"/>
      <c r="C794" s="18"/>
      <c r="D794" s="20"/>
      <c r="F794" s="64"/>
      <c r="I794" s="59"/>
    </row>
    <row r="795" spans="2:9" x14ac:dyDescent="0.25">
      <c r="B795" s="74"/>
      <c r="C795" s="18"/>
      <c r="D795" s="20"/>
      <c r="F795" s="64"/>
      <c r="I795" s="59"/>
    </row>
    <row r="796" spans="2:9" x14ac:dyDescent="0.25">
      <c r="B796" s="74"/>
      <c r="C796" s="18"/>
      <c r="D796" s="20"/>
      <c r="F796" s="64"/>
      <c r="I796" s="59"/>
    </row>
    <row r="797" spans="2:9" x14ac:dyDescent="0.25">
      <c r="B797" s="74"/>
      <c r="C797" s="18"/>
      <c r="D797" s="20"/>
      <c r="F797" s="64"/>
      <c r="I797" s="59"/>
    </row>
    <row r="798" spans="2:9" x14ac:dyDescent="0.25">
      <c r="B798" s="74"/>
      <c r="C798" s="18"/>
      <c r="D798" s="20"/>
      <c r="F798" s="64"/>
      <c r="I798" s="59"/>
    </row>
    <row r="799" spans="2:9" x14ac:dyDescent="0.25">
      <c r="B799" s="74"/>
      <c r="C799" s="18"/>
      <c r="D799" s="20"/>
      <c r="F799" s="64"/>
      <c r="I799" s="59"/>
    </row>
    <row r="800" spans="2:9" x14ac:dyDescent="0.25">
      <c r="B800" s="74"/>
      <c r="C800" s="18"/>
      <c r="D800" s="20"/>
      <c r="F800" s="64"/>
      <c r="I800" s="59"/>
    </row>
    <row r="801" spans="2:9" x14ac:dyDescent="0.25">
      <c r="B801" s="74"/>
      <c r="C801" s="18"/>
      <c r="D801" s="20"/>
      <c r="F801" s="64"/>
      <c r="I801" s="59"/>
    </row>
    <row r="802" spans="2:9" x14ac:dyDescent="0.25">
      <c r="B802" s="74"/>
      <c r="C802" s="18"/>
      <c r="D802" s="20"/>
      <c r="F802" s="64"/>
      <c r="I802" s="59"/>
    </row>
    <row r="803" spans="2:9" x14ac:dyDescent="0.25">
      <c r="B803" s="74"/>
      <c r="C803" s="18"/>
      <c r="D803" s="20"/>
      <c r="F803" s="64"/>
      <c r="I803" s="59"/>
    </row>
    <row r="804" spans="2:9" x14ac:dyDescent="0.25">
      <c r="B804" s="74"/>
      <c r="C804" s="18"/>
      <c r="D804" s="20"/>
      <c r="F804" s="64"/>
      <c r="I804" s="59"/>
    </row>
    <row r="805" spans="2:9" x14ac:dyDescent="0.25">
      <c r="B805" s="74"/>
      <c r="C805" s="18"/>
      <c r="D805" s="20"/>
      <c r="F805" s="64"/>
      <c r="I805" s="59"/>
    </row>
    <row r="806" spans="2:9" x14ac:dyDescent="0.25">
      <c r="B806" s="74"/>
      <c r="C806" s="18"/>
      <c r="D806" s="20"/>
      <c r="F806" s="64"/>
      <c r="I806" s="59"/>
    </row>
    <row r="807" spans="2:9" x14ac:dyDescent="0.25">
      <c r="B807" s="74"/>
      <c r="C807" s="18"/>
      <c r="D807" s="20"/>
      <c r="F807" s="64"/>
      <c r="I807" s="59"/>
    </row>
    <row r="808" spans="2:9" x14ac:dyDescent="0.25">
      <c r="B808" s="74"/>
      <c r="C808" s="18"/>
      <c r="D808" s="20"/>
      <c r="F808" s="64"/>
      <c r="I808" s="59"/>
    </row>
    <row r="809" spans="2:9" x14ac:dyDescent="0.25">
      <c r="B809" s="74"/>
      <c r="C809" s="18"/>
      <c r="D809" s="20"/>
      <c r="F809" s="64"/>
      <c r="I809" s="59"/>
    </row>
    <row r="810" spans="2:9" x14ac:dyDescent="0.25">
      <c r="B810" s="74"/>
      <c r="C810" s="18"/>
      <c r="D810" s="20"/>
      <c r="F810" s="64"/>
      <c r="I810" s="59"/>
    </row>
    <row r="811" spans="2:9" x14ac:dyDescent="0.25">
      <c r="B811" s="74"/>
      <c r="C811" s="18"/>
      <c r="D811" s="20"/>
      <c r="F811" s="64"/>
      <c r="I811" s="59"/>
    </row>
    <row r="812" spans="2:9" x14ac:dyDescent="0.25">
      <c r="B812" s="74"/>
      <c r="C812" s="18"/>
      <c r="D812" s="20"/>
      <c r="F812" s="64"/>
      <c r="I812" s="59"/>
    </row>
    <row r="813" spans="2:9" x14ac:dyDescent="0.25">
      <c r="B813" s="74"/>
      <c r="C813" s="18"/>
      <c r="D813" s="20"/>
      <c r="F813" s="64"/>
      <c r="I813" s="59"/>
    </row>
    <row r="814" spans="2:9" x14ac:dyDescent="0.25">
      <c r="B814" s="74"/>
      <c r="C814" s="18"/>
      <c r="D814" s="20"/>
      <c r="F814" s="64"/>
      <c r="I814" s="59"/>
    </row>
    <row r="815" spans="2:9" x14ac:dyDescent="0.25">
      <c r="B815" s="74"/>
      <c r="C815" s="18"/>
      <c r="D815" s="20"/>
      <c r="F815" s="64"/>
      <c r="I815" s="59"/>
    </row>
    <row r="816" spans="2:9" x14ac:dyDescent="0.25">
      <c r="B816" s="74"/>
      <c r="C816" s="18"/>
      <c r="D816" s="20"/>
      <c r="F816" s="64"/>
      <c r="I816" s="59"/>
    </row>
    <row r="817" spans="2:9" x14ac:dyDescent="0.25">
      <c r="B817" s="74"/>
      <c r="C817" s="18"/>
      <c r="D817" s="20"/>
      <c r="F817" s="64"/>
      <c r="I817" s="59"/>
    </row>
    <row r="818" spans="2:9" x14ac:dyDescent="0.25">
      <c r="B818" s="74"/>
      <c r="C818" s="18"/>
      <c r="D818" s="20"/>
      <c r="F818" s="64"/>
      <c r="I818" s="59"/>
    </row>
    <row r="819" spans="2:9" x14ac:dyDescent="0.25">
      <c r="B819" s="74"/>
      <c r="C819" s="18"/>
      <c r="D819" s="20"/>
      <c r="F819" s="64"/>
      <c r="I819" s="59"/>
    </row>
    <row r="820" spans="2:9" x14ac:dyDescent="0.25">
      <c r="B820" s="74"/>
      <c r="C820" s="18"/>
      <c r="D820" s="20"/>
      <c r="F820" s="64"/>
      <c r="I820" s="59"/>
    </row>
    <row r="821" spans="2:9" x14ac:dyDescent="0.25">
      <c r="B821" s="74"/>
      <c r="C821" s="18"/>
      <c r="D821" s="20"/>
      <c r="F821" s="64"/>
      <c r="I821" s="59"/>
    </row>
    <row r="822" spans="2:9" x14ac:dyDescent="0.25">
      <c r="B822" s="74"/>
      <c r="C822" s="18"/>
      <c r="D822" s="20"/>
      <c r="F822" s="64"/>
      <c r="I822" s="59"/>
    </row>
    <row r="823" spans="2:9" x14ac:dyDescent="0.25">
      <c r="B823" s="74"/>
      <c r="C823" s="18"/>
      <c r="D823" s="20"/>
      <c r="F823" s="64"/>
      <c r="I823" s="59"/>
    </row>
    <row r="824" spans="2:9" x14ac:dyDescent="0.25">
      <c r="B824" s="74"/>
      <c r="C824" s="18"/>
      <c r="D824" s="20"/>
      <c r="F824" s="64"/>
      <c r="I824" s="59"/>
    </row>
    <row r="825" spans="2:9" x14ac:dyDescent="0.25">
      <c r="B825" s="74"/>
      <c r="C825" s="18"/>
      <c r="D825" s="20"/>
      <c r="F825" s="64"/>
      <c r="I825" s="59"/>
    </row>
    <row r="826" spans="2:9" x14ac:dyDescent="0.25">
      <c r="B826" s="74"/>
      <c r="C826" s="18"/>
      <c r="D826" s="20"/>
      <c r="F826" s="64"/>
      <c r="I826" s="59"/>
    </row>
    <row r="827" spans="2:9" x14ac:dyDescent="0.25">
      <c r="B827" s="74"/>
      <c r="C827" s="18"/>
      <c r="D827" s="20"/>
      <c r="F827" s="64"/>
      <c r="I827" s="59"/>
    </row>
    <row r="828" spans="2:9" x14ac:dyDescent="0.25">
      <c r="B828" s="74"/>
      <c r="C828" s="18"/>
      <c r="D828" s="20"/>
      <c r="F828" s="64"/>
      <c r="I828" s="59"/>
    </row>
    <row r="829" spans="2:9" x14ac:dyDescent="0.25">
      <c r="B829" s="74"/>
      <c r="C829" s="18"/>
      <c r="D829" s="20"/>
      <c r="F829" s="64"/>
      <c r="I829" s="59"/>
    </row>
    <row r="830" spans="2:9" x14ac:dyDescent="0.25">
      <c r="B830" s="74"/>
      <c r="C830" s="18"/>
      <c r="D830" s="20"/>
      <c r="F830" s="64"/>
      <c r="I830" s="59"/>
    </row>
    <row r="831" spans="2:9" x14ac:dyDescent="0.25">
      <c r="B831" s="74"/>
      <c r="C831" s="18"/>
      <c r="D831" s="20"/>
      <c r="F831" s="64"/>
      <c r="I831" s="59"/>
    </row>
    <row r="832" spans="2:9" x14ac:dyDescent="0.25">
      <c r="B832" s="74"/>
      <c r="C832" s="18"/>
      <c r="D832" s="20"/>
      <c r="F832" s="64"/>
      <c r="I832" s="59"/>
    </row>
    <row r="833" spans="2:9" x14ac:dyDescent="0.25">
      <c r="B833" s="74"/>
      <c r="C833" s="18"/>
      <c r="D833" s="20"/>
      <c r="F833" s="64"/>
      <c r="I833" s="59"/>
    </row>
    <row r="834" spans="2:9" x14ac:dyDescent="0.25">
      <c r="B834" s="74"/>
      <c r="C834" s="18"/>
      <c r="D834" s="20"/>
      <c r="F834" s="64"/>
      <c r="I834" s="59"/>
    </row>
    <row r="835" spans="2:9" x14ac:dyDescent="0.25">
      <c r="B835" s="74"/>
      <c r="C835" s="18"/>
      <c r="D835" s="20"/>
      <c r="F835" s="64"/>
      <c r="I835" s="59"/>
    </row>
    <row r="836" spans="2:9" x14ac:dyDescent="0.25">
      <c r="B836" s="74"/>
      <c r="C836" s="18"/>
      <c r="D836" s="20"/>
      <c r="F836" s="64"/>
      <c r="I836" s="59"/>
    </row>
    <row r="837" spans="2:9" x14ac:dyDescent="0.25">
      <c r="B837" s="74"/>
      <c r="C837" s="18"/>
      <c r="D837" s="20"/>
      <c r="F837" s="64"/>
      <c r="I837" s="59"/>
    </row>
    <row r="838" spans="2:9" x14ac:dyDescent="0.25">
      <c r="B838" s="74"/>
      <c r="C838" s="18"/>
      <c r="D838" s="20"/>
      <c r="F838" s="64"/>
      <c r="I838" s="59"/>
    </row>
    <row r="839" spans="2:9" x14ac:dyDescent="0.25">
      <c r="B839" s="74"/>
      <c r="C839" s="18"/>
      <c r="D839" s="20"/>
      <c r="F839" s="64"/>
      <c r="I839" s="59"/>
    </row>
    <row r="840" spans="2:9" x14ac:dyDescent="0.25">
      <c r="B840" s="74"/>
      <c r="C840" s="18"/>
      <c r="D840" s="20"/>
      <c r="F840" s="64"/>
      <c r="I840" s="59"/>
    </row>
    <row r="841" spans="2:9" x14ac:dyDescent="0.25">
      <c r="B841" s="74"/>
      <c r="C841" s="18"/>
      <c r="D841" s="20"/>
      <c r="F841" s="64"/>
      <c r="I841" s="59"/>
    </row>
    <row r="842" spans="2:9" x14ac:dyDescent="0.25">
      <c r="B842" s="74"/>
      <c r="C842" s="18"/>
      <c r="D842" s="20"/>
      <c r="F842" s="64"/>
      <c r="I842" s="59"/>
    </row>
    <row r="843" spans="2:9" x14ac:dyDescent="0.25">
      <c r="B843" s="74"/>
      <c r="C843" s="18"/>
      <c r="D843" s="20"/>
      <c r="F843" s="64"/>
      <c r="I843" s="59"/>
    </row>
    <row r="844" spans="2:9" x14ac:dyDescent="0.25">
      <c r="B844" s="74"/>
      <c r="C844" s="18"/>
      <c r="D844" s="20"/>
      <c r="F844" s="64"/>
      <c r="I844" s="59"/>
    </row>
    <row r="845" spans="2:9" x14ac:dyDescent="0.25">
      <c r="B845" s="74"/>
      <c r="C845" s="18"/>
      <c r="D845" s="20"/>
      <c r="F845" s="64"/>
      <c r="I845" s="59"/>
    </row>
    <row r="846" spans="2:9" x14ac:dyDescent="0.25">
      <c r="B846" s="74"/>
      <c r="C846" s="18"/>
      <c r="D846" s="20"/>
      <c r="F846" s="64"/>
      <c r="I846" s="59"/>
    </row>
    <row r="847" spans="2:9" x14ac:dyDescent="0.25">
      <c r="B847" s="74"/>
      <c r="C847" s="18"/>
      <c r="D847" s="20"/>
      <c r="F847" s="64"/>
      <c r="I847" s="59"/>
    </row>
    <row r="848" spans="2:9" x14ac:dyDescent="0.25">
      <c r="B848" s="74"/>
      <c r="C848" s="18"/>
      <c r="D848" s="20"/>
      <c r="F848" s="64"/>
      <c r="I848" s="59"/>
    </row>
    <row r="849" spans="2:9" x14ac:dyDescent="0.25">
      <c r="B849" s="74"/>
      <c r="C849" s="18"/>
      <c r="D849" s="20"/>
      <c r="F849" s="64"/>
      <c r="I849" s="59"/>
    </row>
    <row r="850" spans="2:9" x14ac:dyDescent="0.25">
      <c r="B850" s="74"/>
      <c r="C850" s="18"/>
      <c r="D850" s="20"/>
      <c r="F850" s="64"/>
      <c r="I850" s="59"/>
    </row>
    <row r="851" spans="2:9" x14ac:dyDescent="0.25">
      <c r="B851" s="74"/>
      <c r="C851" s="18"/>
      <c r="D851" s="20"/>
      <c r="F851" s="64"/>
      <c r="I851" s="59"/>
    </row>
    <row r="852" spans="2:9" x14ac:dyDescent="0.25">
      <c r="B852" s="74"/>
      <c r="C852" s="18"/>
      <c r="D852" s="20"/>
      <c r="F852" s="64"/>
      <c r="I852" s="59"/>
    </row>
    <row r="853" spans="2:9" x14ac:dyDescent="0.25">
      <c r="B853" s="74"/>
      <c r="C853" s="18"/>
      <c r="D853" s="20"/>
      <c r="F853" s="64"/>
      <c r="I853" s="59"/>
    </row>
    <row r="854" spans="2:9" x14ac:dyDescent="0.25">
      <c r="B854" s="74"/>
      <c r="C854" s="18"/>
      <c r="D854" s="20"/>
      <c r="F854" s="64"/>
      <c r="I854" s="59"/>
    </row>
    <row r="855" spans="2:9" x14ac:dyDescent="0.25">
      <c r="B855" s="74"/>
      <c r="C855" s="18"/>
      <c r="D855" s="20"/>
      <c r="F855" s="64"/>
      <c r="I855" s="59"/>
    </row>
    <row r="856" spans="2:9" x14ac:dyDescent="0.25">
      <c r="B856" s="74"/>
      <c r="C856" s="18"/>
      <c r="D856" s="20"/>
      <c r="F856" s="64"/>
      <c r="I856" s="59"/>
    </row>
    <row r="857" spans="2:9" x14ac:dyDescent="0.25">
      <c r="B857" s="74"/>
      <c r="C857" s="18"/>
      <c r="D857" s="20"/>
      <c r="F857" s="64"/>
      <c r="I857" s="59"/>
    </row>
    <row r="858" spans="2:9" x14ac:dyDescent="0.25">
      <c r="B858" s="74"/>
      <c r="C858" s="18"/>
      <c r="D858" s="20"/>
      <c r="F858" s="64"/>
      <c r="I858" s="59"/>
    </row>
    <row r="859" spans="2:9" x14ac:dyDescent="0.25">
      <c r="B859" s="74"/>
      <c r="C859" s="18"/>
      <c r="D859" s="20"/>
      <c r="F859" s="64"/>
      <c r="I859" s="59"/>
    </row>
    <row r="860" spans="2:9" x14ac:dyDescent="0.25">
      <c r="B860" s="74"/>
      <c r="C860" s="18"/>
      <c r="D860" s="20"/>
      <c r="F860" s="64"/>
      <c r="I860" s="59"/>
    </row>
    <row r="861" spans="2:9" x14ac:dyDescent="0.25">
      <c r="B861" s="74"/>
      <c r="C861" s="18"/>
      <c r="D861" s="20"/>
      <c r="F861" s="64"/>
      <c r="I861" s="59"/>
    </row>
    <row r="862" spans="2:9" x14ac:dyDescent="0.25">
      <c r="B862" s="74"/>
      <c r="C862" s="18"/>
      <c r="D862" s="20"/>
      <c r="F862" s="64"/>
      <c r="I862" s="59"/>
    </row>
    <row r="863" spans="2:9" x14ac:dyDescent="0.25">
      <c r="B863" s="74"/>
      <c r="C863" s="18"/>
      <c r="D863" s="20"/>
      <c r="F863" s="64"/>
      <c r="I863" s="59"/>
    </row>
    <row r="864" spans="2:9" x14ac:dyDescent="0.25">
      <c r="B864" s="74"/>
      <c r="C864" s="18"/>
      <c r="D864" s="20"/>
      <c r="F864" s="64"/>
      <c r="I864" s="59"/>
    </row>
    <row r="865" spans="2:9" x14ac:dyDescent="0.25">
      <c r="B865" s="74"/>
      <c r="C865" s="18"/>
      <c r="D865" s="20"/>
      <c r="F865" s="64"/>
      <c r="I865" s="59"/>
    </row>
    <row r="866" spans="2:9" x14ac:dyDescent="0.25">
      <c r="B866" s="74"/>
      <c r="C866" s="18"/>
      <c r="D866" s="20"/>
      <c r="F866" s="64"/>
      <c r="I866" s="59"/>
    </row>
    <row r="867" spans="2:9" x14ac:dyDescent="0.25">
      <c r="B867" s="74"/>
      <c r="C867" s="18"/>
      <c r="D867" s="20"/>
      <c r="F867" s="64"/>
      <c r="I867" s="59"/>
    </row>
    <row r="868" spans="2:9" x14ac:dyDescent="0.25">
      <c r="B868" s="74"/>
      <c r="C868" s="18"/>
      <c r="D868" s="20"/>
      <c r="F868" s="64"/>
      <c r="I868" s="59"/>
    </row>
    <row r="869" spans="2:9" x14ac:dyDescent="0.25">
      <c r="B869" s="74"/>
      <c r="C869" s="18"/>
      <c r="D869" s="20"/>
      <c r="F869" s="64"/>
      <c r="I869" s="59"/>
    </row>
    <row r="870" spans="2:9" x14ac:dyDescent="0.25">
      <c r="B870" s="74"/>
      <c r="C870" s="18"/>
      <c r="D870" s="20"/>
      <c r="F870" s="64"/>
      <c r="I870" s="59"/>
    </row>
    <row r="871" spans="2:9" x14ac:dyDescent="0.25">
      <c r="B871" s="74"/>
      <c r="C871" s="18"/>
      <c r="D871" s="20"/>
      <c r="F871" s="64"/>
      <c r="I871" s="59"/>
    </row>
    <row r="872" spans="2:9" x14ac:dyDescent="0.25">
      <c r="B872" s="74"/>
      <c r="C872" s="18"/>
      <c r="D872" s="20"/>
      <c r="F872" s="64"/>
      <c r="I872" s="59"/>
    </row>
    <row r="873" spans="2:9" x14ac:dyDescent="0.25">
      <c r="B873" s="74"/>
      <c r="C873" s="18"/>
      <c r="D873" s="20"/>
      <c r="F873" s="64"/>
      <c r="I873" s="59"/>
    </row>
    <row r="874" spans="2:9" x14ac:dyDescent="0.25">
      <c r="B874" s="74"/>
      <c r="C874" s="18"/>
      <c r="D874" s="20"/>
      <c r="F874" s="64"/>
      <c r="I874" s="59"/>
    </row>
    <row r="875" spans="2:9" x14ac:dyDescent="0.25">
      <c r="B875" s="74"/>
      <c r="C875" s="18"/>
      <c r="D875" s="20"/>
      <c r="F875" s="64"/>
      <c r="I875" s="59"/>
    </row>
    <row r="876" spans="2:9" x14ac:dyDescent="0.25">
      <c r="B876" s="74"/>
      <c r="C876" s="18"/>
      <c r="D876" s="20"/>
      <c r="F876" s="64"/>
      <c r="I876" s="59"/>
    </row>
    <row r="877" spans="2:9" x14ac:dyDescent="0.25">
      <c r="B877" s="74"/>
      <c r="C877" s="18"/>
      <c r="D877" s="20"/>
      <c r="F877" s="64"/>
      <c r="I877" s="59"/>
    </row>
    <row r="878" spans="2:9" x14ac:dyDescent="0.25">
      <c r="B878" s="74"/>
      <c r="C878" s="18"/>
      <c r="D878" s="20"/>
      <c r="F878" s="64"/>
      <c r="I878" s="59"/>
    </row>
    <row r="879" spans="2:9" x14ac:dyDescent="0.25">
      <c r="B879" s="74"/>
      <c r="C879" s="18"/>
      <c r="D879" s="20"/>
      <c r="F879" s="64"/>
      <c r="I879" s="59"/>
    </row>
    <row r="880" spans="2:9" x14ac:dyDescent="0.25">
      <c r="B880" s="74"/>
      <c r="C880" s="18"/>
      <c r="D880" s="20"/>
      <c r="F880" s="64"/>
      <c r="I880" s="59"/>
    </row>
    <row r="881" spans="2:9" x14ac:dyDescent="0.25">
      <c r="B881" s="74"/>
      <c r="C881" s="18"/>
      <c r="D881" s="20"/>
      <c r="F881" s="64"/>
      <c r="I881" s="59"/>
    </row>
    <row r="882" spans="2:9" x14ac:dyDescent="0.25">
      <c r="B882" s="74"/>
      <c r="C882" s="18"/>
      <c r="D882" s="20"/>
      <c r="F882" s="64"/>
      <c r="I882" s="59"/>
    </row>
    <row r="883" spans="2:9" x14ac:dyDescent="0.25">
      <c r="B883" s="74"/>
      <c r="C883" s="18"/>
      <c r="D883" s="20"/>
      <c r="F883" s="64"/>
      <c r="I883" s="59"/>
    </row>
    <row r="884" spans="2:9" x14ac:dyDescent="0.25">
      <c r="B884" s="74"/>
      <c r="C884" s="18"/>
      <c r="D884" s="20"/>
      <c r="F884" s="64"/>
      <c r="I884" s="59"/>
    </row>
    <row r="885" spans="2:9" x14ac:dyDescent="0.25">
      <c r="B885" s="74"/>
      <c r="C885" s="18"/>
      <c r="D885" s="20"/>
      <c r="F885" s="64"/>
      <c r="I885" s="59"/>
    </row>
    <row r="886" spans="2:9" x14ac:dyDescent="0.25">
      <c r="B886" s="74"/>
      <c r="C886" s="18"/>
      <c r="D886" s="20"/>
      <c r="F886" s="64"/>
      <c r="I886" s="59"/>
    </row>
    <row r="887" spans="2:9" x14ac:dyDescent="0.25">
      <c r="B887" s="74"/>
      <c r="C887" s="18"/>
      <c r="D887" s="20"/>
      <c r="F887" s="64"/>
      <c r="I887" s="59"/>
    </row>
    <row r="888" spans="2:9" x14ac:dyDescent="0.25">
      <c r="B888" s="74"/>
      <c r="C888" s="18"/>
      <c r="D888" s="20"/>
      <c r="F888" s="64"/>
      <c r="I888" s="59"/>
    </row>
    <row r="889" spans="2:9" x14ac:dyDescent="0.25">
      <c r="B889" s="74"/>
      <c r="C889" s="18"/>
      <c r="D889" s="20"/>
      <c r="F889" s="64"/>
      <c r="I889" s="59"/>
    </row>
    <row r="890" spans="2:9" x14ac:dyDescent="0.25">
      <c r="B890" s="74"/>
      <c r="C890" s="18"/>
      <c r="D890" s="20"/>
      <c r="F890" s="64"/>
      <c r="I890" s="59"/>
    </row>
    <row r="891" spans="2:9" x14ac:dyDescent="0.25">
      <c r="B891" s="74"/>
      <c r="C891" s="18"/>
      <c r="D891" s="20"/>
      <c r="F891" s="64"/>
      <c r="I891" s="59"/>
    </row>
    <row r="892" spans="2:9" x14ac:dyDescent="0.25">
      <c r="B892" s="74"/>
      <c r="C892" s="18"/>
      <c r="D892" s="20"/>
      <c r="F892" s="64"/>
      <c r="I892" s="59"/>
    </row>
    <row r="893" spans="2:9" x14ac:dyDescent="0.25">
      <c r="B893" s="74"/>
      <c r="C893" s="18"/>
      <c r="D893" s="20"/>
      <c r="F893" s="64"/>
      <c r="I893" s="59"/>
    </row>
    <row r="894" spans="2:9" x14ac:dyDescent="0.25">
      <c r="B894" s="74"/>
      <c r="C894" s="18"/>
      <c r="D894" s="20"/>
      <c r="F894" s="64"/>
      <c r="I894" s="59"/>
    </row>
    <row r="895" spans="2:9" x14ac:dyDescent="0.25">
      <c r="B895" s="74"/>
      <c r="C895" s="18"/>
      <c r="D895" s="20"/>
      <c r="F895" s="64"/>
      <c r="I895" s="59"/>
    </row>
    <row r="896" spans="2:9" x14ac:dyDescent="0.25">
      <c r="B896" s="74"/>
      <c r="C896" s="18"/>
      <c r="D896" s="20"/>
      <c r="F896" s="64"/>
      <c r="I896" s="59"/>
    </row>
    <row r="897" spans="2:9" x14ac:dyDescent="0.25">
      <c r="B897" s="74"/>
      <c r="C897" s="18"/>
      <c r="D897" s="20"/>
      <c r="F897" s="64"/>
      <c r="I897" s="59"/>
    </row>
    <row r="898" spans="2:9" x14ac:dyDescent="0.25">
      <c r="B898" s="74"/>
      <c r="C898" s="18"/>
      <c r="D898" s="20"/>
      <c r="F898" s="64"/>
      <c r="I898" s="59"/>
    </row>
    <row r="899" spans="2:9" x14ac:dyDescent="0.25">
      <c r="B899" s="74"/>
      <c r="C899" s="18"/>
      <c r="D899" s="20"/>
      <c r="F899" s="64"/>
      <c r="I899" s="59"/>
    </row>
    <row r="900" spans="2:9" x14ac:dyDescent="0.25">
      <c r="B900" s="74"/>
      <c r="C900" s="18"/>
      <c r="D900" s="20"/>
      <c r="F900" s="64"/>
      <c r="I900" s="59"/>
    </row>
    <row r="901" spans="2:9" x14ac:dyDescent="0.25">
      <c r="B901" s="74"/>
      <c r="C901" s="18"/>
      <c r="D901" s="20"/>
      <c r="F901" s="64"/>
      <c r="I901" s="59"/>
    </row>
    <row r="902" spans="2:9" x14ac:dyDescent="0.25">
      <c r="B902" s="74"/>
      <c r="C902" s="18"/>
      <c r="D902" s="20"/>
      <c r="F902" s="64"/>
      <c r="I902" s="59"/>
    </row>
    <row r="903" spans="2:9" x14ac:dyDescent="0.25">
      <c r="B903" s="74"/>
      <c r="C903" s="18"/>
      <c r="D903" s="20"/>
      <c r="F903" s="64"/>
      <c r="I903" s="59"/>
    </row>
    <row r="904" spans="2:9" x14ac:dyDescent="0.25">
      <c r="B904" s="74"/>
      <c r="C904" s="18"/>
      <c r="D904" s="20"/>
      <c r="F904" s="64"/>
      <c r="I904" s="59"/>
    </row>
    <row r="905" spans="2:9" x14ac:dyDescent="0.25">
      <c r="B905" s="74"/>
      <c r="C905" s="18"/>
      <c r="D905" s="20"/>
      <c r="F905" s="64"/>
      <c r="I905" s="59"/>
    </row>
    <row r="906" spans="2:9" x14ac:dyDescent="0.25">
      <c r="B906" s="74"/>
      <c r="C906" s="18"/>
      <c r="D906" s="20"/>
      <c r="F906" s="64"/>
      <c r="I906" s="59"/>
    </row>
    <row r="907" spans="2:9" x14ac:dyDescent="0.25">
      <c r="B907" s="74"/>
      <c r="C907" s="18"/>
      <c r="D907" s="20"/>
      <c r="F907" s="64"/>
      <c r="I907" s="59"/>
    </row>
    <row r="908" spans="2:9" x14ac:dyDescent="0.25">
      <c r="B908" s="74"/>
      <c r="C908" s="18"/>
      <c r="D908" s="20"/>
      <c r="F908" s="64"/>
      <c r="I908" s="59"/>
    </row>
    <row r="909" spans="2:9" x14ac:dyDescent="0.25">
      <c r="B909" s="74"/>
      <c r="C909" s="18"/>
      <c r="D909" s="20"/>
      <c r="F909" s="64"/>
      <c r="I909" s="59"/>
    </row>
    <row r="910" spans="2:9" x14ac:dyDescent="0.25">
      <c r="B910" s="74"/>
      <c r="C910" s="18"/>
      <c r="D910" s="20"/>
      <c r="F910" s="64"/>
      <c r="I910" s="59"/>
    </row>
    <row r="911" spans="2:9" x14ac:dyDescent="0.25">
      <c r="B911" s="74"/>
      <c r="C911" s="18"/>
      <c r="D911" s="20"/>
      <c r="F911" s="64"/>
      <c r="I911" s="59"/>
    </row>
    <row r="912" spans="2:9" x14ac:dyDescent="0.25">
      <c r="B912" s="74"/>
      <c r="C912" s="18"/>
      <c r="D912" s="20"/>
      <c r="F912" s="64"/>
      <c r="I912" s="59"/>
    </row>
    <row r="913" spans="2:9" x14ac:dyDescent="0.25">
      <c r="B913" s="74"/>
      <c r="C913" s="18"/>
      <c r="D913" s="20"/>
      <c r="F913" s="64"/>
      <c r="I913" s="59"/>
    </row>
    <row r="914" spans="2:9" x14ac:dyDescent="0.25">
      <c r="B914" s="74"/>
      <c r="C914" s="18"/>
      <c r="D914" s="20"/>
      <c r="F914" s="64"/>
      <c r="I914" s="59"/>
    </row>
    <row r="915" spans="2:9" x14ac:dyDescent="0.25">
      <c r="B915" s="74"/>
      <c r="C915" s="18"/>
      <c r="D915" s="20"/>
      <c r="F915" s="64"/>
      <c r="I915" s="59"/>
    </row>
    <row r="916" spans="2:9" x14ac:dyDescent="0.25">
      <c r="B916" s="74"/>
      <c r="C916" s="18"/>
      <c r="D916" s="20"/>
      <c r="F916" s="64"/>
      <c r="I916" s="59"/>
    </row>
    <row r="917" spans="2:9" x14ac:dyDescent="0.25">
      <c r="B917" s="74"/>
      <c r="C917" s="18"/>
      <c r="D917" s="20"/>
      <c r="F917" s="64"/>
      <c r="I917" s="59"/>
    </row>
    <row r="918" spans="2:9" x14ac:dyDescent="0.25">
      <c r="B918" s="74"/>
      <c r="C918" s="18"/>
      <c r="D918" s="20"/>
      <c r="F918" s="64"/>
      <c r="I918" s="59"/>
    </row>
    <row r="919" spans="2:9" x14ac:dyDescent="0.25">
      <c r="B919" s="74"/>
      <c r="C919" s="18"/>
      <c r="D919" s="20"/>
      <c r="F919" s="64"/>
      <c r="I919" s="59"/>
    </row>
    <row r="920" spans="2:9" x14ac:dyDescent="0.25">
      <c r="B920" s="74"/>
      <c r="C920" s="18"/>
      <c r="D920" s="20"/>
      <c r="F920" s="64"/>
      <c r="I920" s="59"/>
    </row>
    <row r="921" spans="2:9" x14ac:dyDescent="0.25">
      <c r="B921" s="74"/>
      <c r="C921" s="18"/>
      <c r="D921" s="20"/>
      <c r="F921" s="64"/>
      <c r="I921" s="59"/>
    </row>
    <row r="922" spans="2:9" x14ac:dyDescent="0.25">
      <c r="B922" s="74"/>
      <c r="C922" s="18"/>
      <c r="D922" s="20"/>
      <c r="F922" s="64"/>
      <c r="I922" s="59"/>
    </row>
    <row r="923" spans="2:9" x14ac:dyDescent="0.25">
      <c r="B923" s="74"/>
      <c r="C923" s="18"/>
      <c r="D923" s="20"/>
      <c r="F923" s="64"/>
      <c r="I923" s="59"/>
    </row>
    <row r="924" spans="2:9" x14ac:dyDescent="0.25">
      <c r="B924" s="74"/>
      <c r="C924" s="18"/>
      <c r="D924" s="20"/>
      <c r="F924" s="64"/>
      <c r="I924" s="59"/>
    </row>
    <row r="925" spans="2:9" x14ac:dyDescent="0.25">
      <c r="B925" s="74"/>
      <c r="C925" s="18"/>
      <c r="D925" s="20"/>
      <c r="F925" s="64"/>
      <c r="I925" s="59"/>
    </row>
    <row r="926" spans="2:9" x14ac:dyDescent="0.25">
      <c r="B926" s="74"/>
      <c r="C926" s="18"/>
      <c r="D926" s="20"/>
      <c r="F926" s="64"/>
      <c r="I926" s="59"/>
    </row>
    <row r="927" spans="2:9" x14ac:dyDescent="0.25">
      <c r="B927" s="74"/>
      <c r="C927" s="18"/>
      <c r="D927" s="20"/>
      <c r="F927" s="64"/>
      <c r="I927" s="59"/>
    </row>
    <row r="928" spans="2:9" x14ac:dyDescent="0.25">
      <c r="B928" s="74"/>
      <c r="C928" s="18"/>
      <c r="D928" s="20"/>
      <c r="F928" s="64"/>
      <c r="I928" s="59"/>
    </row>
    <row r="929" spans="2:9" x14ac:dyDescent="0.25">
      <c r="B929" s="74"/>
      <c r="C929" s="18"/>
      <c r="D929" s="20"/>
      <c r="F929" s="64"/>
      <c r="I929" s="59"/>
    </row>
    <row r="930" spans="2:9" x14ac:dyDescent="0.25">
      <c r="B930" s="74"/>
      <c r="C930" s="18"/>
      <c r="D930" s="20"/>
      <c r="F930" s="64"/>
      <c r="I930" s="59"/>
    </row>
    <row r="931" spans="2:9" x14ac:dyDescent="0.25">
      <c r="B931" s="74"/>
      <c r="C931" s="18"/>
      <c r="D931" s="20"/>
      <c r="F931" s="64"/>
      <c r="I931" s="59"/>
    </row>
    <row r="932" spans="2:9" x14ac:dyDescent="0.25">
      <c r="B932" s="74"/>
      <c r="C932" s="18"/>
      <c r="D932" s="20"/>
      <c r="F932" s="64"/>
      <c r="I932" s="59"/>
    </row>
    <row r="933" spans="2:9" x14ac:dyDescent="0.25">
      <c r="B933" s="74"/>
      <c r="C933" s="18"/>
      <c r="D933" s="20"/>
      <c r="F933" s="64"/>
      <c r="I933" s="59"/>
    </row>
    <row r="934" spans="2:9" x14ac:dyDescent="0.25">
      <c r="B934" s="74"/>
      <c r="C934" s="18"/>
      <c r="D934" s="20"/>
      <c r="F934" s="64"/>
      <c r="I934" s="59"/>
    </row>
    <row r="935" spans="2:9" x14ac:dyDescent="0.25">
      <c r="B935" s="74"/>
      <c r="C935" s="18"/>
      <c r="D935" s="20"/>
      <c r="F935" s="64"/>
      <c r="I935" s="59"/>
    </row>
    <row r="936" spans="2:9" x14ac:dyDescent="0.25">
      <c r="B936" s="74"/>
      <c r="C936" s="18"/>
      <c r="D936" s="20"/>
      <c r="F936" s="64"/>
      <c r="I936" s="59"/>
    </row>
    <row r="937" spans="2:9" x14ac:dyDescent="0.25">
      <c r="B937" s="74"/>
      <c r="C937" s="18"/>
      <c r="D937" s="20"/>
      <c r="F937" s="64"/>
      <c r="I937" s="59"/>
    </row>
    <row r="938" spans="2:9" x14ac:dyDescent="0.25">
      <c r="B938" s="74"/>
      <c r="C938" s="18"/>
      <c r="D938" s="20"/>
      <c r="F938" s="64"/>
      <c r="I938" s="59"/>
    </row>
    <row r="939" spans="2:9" x14ac:dyDescent="0.25">
      <c r="B939" s="74"/>
      <c r="C939" s="18"/>
      <c r="D939" s="20"/>
      <c r="F939" s="64"/>
      <c r="I939" s="59"/>
    </row>
    <row r="940" spans="2:9" x14ac:dyDescent="0.25">
      <c r="B940" s="74"/>
      <c r="C940" s="18"/>
      <c r="D940" s="20"/>
      <c r="F940" s="64"/>
      <c r="I940" s="59"/>
    </row>
    <row r="941" spans="2:9" x14ac:dyDescent="0.25">
      <c r="B941" s="74"/>
      <c r="C941" s="18"/>
      <c r="D941" s="20"/>
      <c r="F941" s="64"/>
      <c r="I941" s="59"/>
    </row>
    <row r="942" spans="2:9" x14ac:dyDescent="0.25">
      <c r="B942" s="74"/>
      <c r="C942" s="18"/>
      <c r="D942" s="20"/>
      <c r="F942" s="64"/>
      <c r="I942" s="59"/>
    </row>
    <row r="943" spans="2:9" x14ac:dyDescent="0.25">
      <c r="B943" s="74"/>
      <c r="C943" s="18"/>
      <c r="D943" s="20"/>
      <c r="F943" s="64"/>
      <c r="I943" s="59"/>
    </row>
    <row r="944" spans="2:9" x14ac:dyDescent="0.25">
      <c r="B944" s="74"/>
      <c r="C944" s="18"/>
      <c r="D944" s="20"/>
      <c r="F944" s="64"/>
      <c r="I944" s="59"/>
    </row>
    <row r="945" spans="2:9" x14ac:dyDescent="0.25">
      <c r="B945" s="74"/>
      <c r="C945" s="18"/>
      <c r="D945" s="20"/>
      <c r="F945" s="64"/>
      <c r="I945" s="59"/>
    </row>
    <row r="946" spans="2:9" x14ac:dyDescent="0.25">
      <c r="B946" s="74"/>
      <c r="C946" s="18"/>
      <c r="D946" s="20"/>
      <c r="F946" s="64"/>
      <c r="I946" s="59"/>
    </row>
    <row r="947" spans="2:9" x14ac:dyDescent="0.25">
      <c r="B947" s="74"/>
      <c r="C947" s="18"/>
      <c r="D947" s="20"/>
      <c r="F947" s="64"/>
      <c r="I947" s="59"/>
    </row>
    <row r="948" spans="2:9" x14ac:dyDescent="0.25">
      <c r="B948" s="74"/>
      <c r="C948" s="18"/>
      <c r="D948" s="20"/>
      <c r="F948" s="64"/>
      <c r="I948" s="59"/>
    </row>
    <row r="949" spans="2:9" x14ac:dyDescent="0.25">
      <c r="B949" s="74"/>
      <c r="C949" s="18"/>
      <c r="D949" s="20"/>
      <c r="F949" s="64"/>
      <c r="I949" s="59"/>
    </row>
    <row r="950" spans="2:9" x14ac:dyDescent="0.25">
      <c r="B950" s="74"/>
      <c r="C950" s="18"/>
      <c r="D950" s="20"/>
      <c r="F950" s="64"/>
      <c r="I950" s="59"/>
    </row>
    <row r="951" spans="2:9" x14ac:dyDescent="0.25">
      <c r="B951" s="74"/>
      <c r="C951" s="18"/>
      <c r="D951" s="20"/>
      <c r="F951" s="64"/>
      <c r="I951" s="59"/>
    </row>
    <row r="952" spans="2:9" x14ac:dyDescent="0.25">
      <c r="B952" s="74"/>
      <c r="C952" s="18"/>
      <c r="D952" s="20"/>
      <c r="F952" s="64"/>
      <c r="I952" s="59"/>
    </row>
    <row r="953" spans="2:9" x14ac:dyDescent="0.25">
      <c r="B953" s="74"/>
      <c r="C953" s="18"/>
      <c r="D953" s="20"/>
      <c r="F953" s="64"/>
      <c r="I953" s="59"/>
    </row>
    <row r="954" spans="2:9" x14ac:dyDescent="0.25">
      <c r="B954" s="74"/>
      <c r="C954" s="18"/>
      <c r="D954" s="20"/>
      <c r="F954" s="64"/>
      <c r="I954" s="59"/>
    </row>
    <row r="955" spans="2:9" x14ac:dyDescent="0.25">
      <c r="B955" s="74"/>
      <c r="C955" s="18"/>
      <c r="D955" s="20"/>
      <c r="F955" s="64"/>
      <c r="I955" s="59"/>
    </row>
    <row r="956" spans="2:9" x14ac:dyDescent="0.25">
      <c r="B956" s="74"/>
      <c r="C956" s="18"/>
      <c r="D956" s="20"/>
      <c r="F956" s="64"/>
      <c r="I956" s="59"/>
    </row>
    <row r="957" spans="2:9" x14ac:dyDescent="0.25">
      <c r="B957" s="74"/>
      <c r="C957" s="18"/>
      <c r="D957" s="20"/>
      <c r="F957" s="64"/>
      <c r="I957" s="59"/>
    </row>
    <row r="958" spans="2:9" x14ac:dyDescent="0.25">
      <c r="B958" s="74"/>
      <c r="C958" s="18"/>
      <c r="D958" s="20"/>
      <c r="F958" s="64"/>
      <c r="I958" s="59"/>
    </row>
    <row r="959" spans="2:9" x14ac:dyDescent="0.25">
      <c r="B959" s="74"/>
      <c r="C959" s="18"/>
      <c r="D959" s="20"/>
      <c r="F959" s="64"/>
      <c r="I959" s="59"/>
    </row>
    <row r="960" spans="2:9" x14ac:dyDescent="0.25">
      <c r="B960" s="74"/>
      <c r="C960" s="18"/>
      <c r="D960" s="20"/>
      <c r="F960" s="64"/>
      <c r="I960" s="59"/>
    </row>
    <row r="961" spans="2:9" x14ac:dyDescent="0.25">
      <c r="B961" s="74"/>
      <c r="C961" s="18"/>
      <c r="D961" s="20"/>
      <c r="F961" s="64"/>
      <c r="I961" s="59"/>
    </row>
    <row r="962" spans="2:9" x14ac:dyDescent="0.25">
      <c r="B962" s="74"/>
      <c r="C962" s="18"/>
      <c r="D962" s="20"/>
      <c r="F962" s="64"/>
      <c r="I962" s="59"/>
    </row>
    <row r="963" spans="2:9" x14ac:dyDescent="0.25">
      <c r="B963" s="74"/>
      <c r="C963" s="18"/>
      <c r="D963" s="20"/>
      <c r="F963" s="64"/>
      <c r="I963" s="59"/>
    </row>
    <row r="964" spans="2:9" x14ac:dyDescent="0.25">
      <c r="B964" s="74"/>
      <c r="C964" s="18"/>
      <c r="D964" s="20"/>
      <c r="F964" s="64"/>
      <c r="I964" s="59"/>
    </row>
    <row r="965" spans="2:9" x14ac:dyDescent="0.25">
      <c r="B965" s="74"/>
      <c r="C965" s="18"/>
      <c r="D965" s="20"/>
      <c r="F965" s="64"/>
      <c r="I965" s="59"/>
    </row>
    <row r="966" spans="2:9" x14ac:dyDescent="0.25">
      <c r="B966" s="74"/>
      <c r="C966" s="18"/>
      <c r="D966" s="20"/>
      <c r="F966" s="64"/>
      <c r="I966" s="59"/>
    </row>
    <row r="967" spans="2:9" x14ac:dyDescent="0.25">
      <c r="B967" s="74"/>
      <c r="C967" s="18"/>
      <c r="D967" s="20"/>
      <c r="F967" s="64"/>
      <c r="I967" s="59"/>
    </row>
    <row r="968" spans="2:9" x14ac:dyDescent="0.25">
      <c r="B968" s="74"/>
      <c r="C968" s="18"/>
      <c r="D968" s="20"/>
      <c r="F968" s="64"/>
      <c r="I968" s="59"/>
    </row>
    <row r="969" spans="2:9" x14ac:dyDescent="0.25">
      <c r="B969" s="74"/>
      <c r="C969" s="18"/>
      <c r="D969" s="20"/>
      <c r="F969" s="64"/>
      <c r="I969" s="59"/>
    </row>
    <row r="970" spans="2:9" x14ac:dyDescent="0.25">
      <c r="B970" s="74"/>
      <c r="C970" s="18"/>
      <c r="D970" s="20"/>
      <c r="F970" s="64"/>
      <c r="I970" s="59"/>
    </row>
    <row r="971" spans="2:9" x14ac:dyDescent="0.25">
      <c r="B971" s="74"/>
      <c r="C971" s="18"/>
      <c r="D971" s="20"/>
      <c r="F971" s="64"/>
      <c r="I971" s="59"/>
    </row>
    <row r="972" spans="2:9" x14ac:dyDescent="0.25">
      <c r="B972" s="74"/>
      <c r="C972" s="18"/>
      <c r="D972" s="20"/>
      <c r="F972" s="64"/>
      <c r="I972" s="59"/>
    </row>
    <row r="973" spans="2:9" x14ac:dyDescent="0.25">
      <c r="B973" s="74"/>
      <c r="C973" s="18"/>
      <c r="D973" s="20"/>
      <c r="F973" s="64"/>
      <c r="I973" s="59"/>
    </row>
    <row r="974" spans="2:9" x14ac:dyDescent="0.25">
      <c r="B974" s="74"/>
      <c r="C974" s="18"/>
      <c r="D974" s="20"/>
      <c r="F974" s="64"/>
      <c r="I974" s="59"/>
    </row>
    <row r="975" spans="2:9" x14ac:dyDescent="0.25">
      <c r="B975" s="74"/>
      <c r="C975" s="18"/>
      <c r="D975" s="20"/>
      <c r="F975" s="64"/>
      <c r="I975" s="59"/>
    </row>
    <row r="976" spans="2:9" x14ac:dyDescent="0.25">
      <c r="B976" s="74"/>
      <c r="C976" s="18"/>
      <c r="D976" s="20"/>
      <c r="F976" s="64"/>
      <c r="I976" s="59"/>
    </row>
    <row r="977" spans="2:9" x14ac:dyDescent="0.25">
      <c r="B977" s="74"/>
      <c r="C977" s="18"/>
      <c r="D977" s="20"/>
      <c r="F977" s="64"/>
      <c r="I977" s="59"/>
    </row>
    <row r="978" spans="2:9" x14ac:dyDescent="0.25">
      <c r="B978" s="74"/>
      <c r="C978" s="18"/>
      <c r="D978" s="20"/>
      <c r="F978" s="64"/>
      <c r="I978" s="59"/>
    </row>
    <row r="979" spans="2:9" x14ac:dyDescent="0.25">
      <c r="B979" s="74"/>
      <c r="C979" s="18"/>
      <c r="D979" s="20"/>
      <c r="F979" s="64"/>
      <c r="I979" s="59"/>
    </row>
    <row r="980" spans="2:9" x14ac:dyDescent="0.25">
      <c r="B980" s="74"/>
      <c r="C980" s="18"/>
      <c r="D980" s="20"/>
      <c r="F980" s="64"/>
      <c r="I980" s="59"/>
    </row>
    <row r="981" spans="2:9" x14ac:dyDescent="0.25">
      <c r="B981" s="74"/>
      <c r="C981" s="18"/>
      <c r="D981" s="20"/>
      <c r="F981" s="64"/>
      <c r="I981" s="59"/>
    </row>
    <row r="982" spans="2:9" x14ac:dyDescent="0.25">
      <c r="B982" s="74"/>
      <c r="C982" s="18"/>
      <c r="D982" s="20"/>
      <c r="F982" s="64"/>
      <c r="I982" s="59"/>
    </row>
    <row r="983" spans="2:9" x14ac:dyDescent="0.25">
      <c r="B983" s="74"/>
      <c r="C983" s="18"/>
      <c r="D983" s="20"/>
      <c r="F983" s="64"/>
      <c r="I983" s="59"/>
    </row>
    <row r="984" spans="2:9" x14ac:dyDescent="0.25">
      <c r="B984" s="74"/>
      <c r="C984" s="18"/>
      <c r="D984" s="20"/>
      <c r="F984" s="64"/>
      <c r="I984" s="59"/>
    </row>
    <row r="985" spans="2:9" x14ac:dyDescent="0.25">
      <c r="B985" s="74"/>
      <c r="C985" s="18"/>
      <c r="D985" s="20"/>
      <c r="F985" s="64"/>
      <c r="I985" s="59"/>
    </row>
    <row r="986" spans="2:9" x14ac:dyDescent="0.25">
      <c r="B986" s="74"/>
      <c r="C986" s="18"/>
      <c r="D986" s="20"/>
      <c r="F986" s="64"/>
      <c r="I986" s="59"/>
    </row>
    <row r="987" spans="2:9" x14ac:dyDescent="0.25">
      <c r="B987" s="74"/>
      <c r="C987" s="18"/>
      <c r="D987" s="20"/>
      <c r="F987" s="64"/>
      <c r="I987" s="59"/>
    </row>
    <row r="988" spans="2:9" x14ac:dyDescent="0.25">
      <c r="B988" s="74"/>
      <c r="C988" s="18"/>
      <c r="D988" s="20"/>
      <c r="F988" s="64"/>
      <c r="I988" s="59"/>
    </row>
    <row r="989" spans="2:9" x14ac:dyDescent="0.25">
      <c r="B989" s="74"/>
      <c r="C989" s="18"/>
      <c r="D989" s="20"/>
      <c r="F989" s="64"/>
      <c r="I989" s="59"/>
    </row>
    <row r="990" spans="2:9" x14ac:dyDescent="0.25">
      <c r="B990" s="74"/>
      <c r="C990" s="18"/>
      <c r="D990" s="20"/>
      <c r="F990" s="64"/>
      <c r="I990" s="59"/>
    </row>
    <row r="991" spans="2:9" x14ac:dyDescent="0.25">
      <c r="B991" s="74"/>
      <c r="C991" s="18"/>
      <c r="D991" s="20"/>
      <c r="F991" s="64"/>
      <c r="I991" s="59"/>
    </row>
    <row r="992" spans="2:9" x14ac:dyDescent="0.25">
      <c r="B992" s="74"/>
      <c r="C992" s="18"/>
      <c r="D992" s="20"/>
      <c r="F992" s="64"/>
      <c r="I992" s="59"/>
    </row>
    <row r="993" spans="2:9" x14ac:dyDescent="0.25">
      <c r="B993" s="74"/>
      <c r="C993" s="18"/>
      <c r="D993" s="20"/>
      <c r="F993" s="64"/>
      <c r="I993" s="59"/>
    </row>
    <row r="994" spans="2:9" x14ac:dyDescent="0.25">
      <c r="B994" s="74"/>
      <c r="C994" s="18"/>
      <c r="D994" s="20"/>
      <c r="F994" s="64"/>
      <c r="I994" s="59"/>
    </row>
    <row r="995" spans="2:9" x14ac:dyDescent="0.25">
      <c r="B995" s="74"/>
      <c r="C995" s="18"/>
      <c r="D995" s="20"/>
      <c r="F995" s="64"/>
      <c r="I995" s="59"/>
    </row>
    <row r="996" spans="2:9" x14ac:dyDescent="0.25">
      <c r="B996" s="74"/>
      <c r="C996" s="18"/>
      <c r="D996" s="20"/>
      <c r="F996" s="64"/>
      <c r="I996" s="59"/>
    </row>
    <row r="997" spans="2:9" x14ac:dyDescent="0.25">
      <c r="B997" s="74"/>
      <c r="C997" s="18"/>
      <c r="D997" s="20"/>
      <c r="F997" s="64"/>
      <c r="I997" s="59"/>
    </row>
    <row r="998" spans="2:9" x14ac:dyDescent="0.25">
      <c r="B998" s="74"/>
      <c r="C998" s="18"/>
      <c r="D998" s="20"/>
      <c r="F998" s="64"/>
      <c r="I998" s="59"/>
    </row>
    <row r="999" spans="2:9" x14ac:dyDescent="0.25">
      <c r="B999" s="74"/>
      <c r="C999" s="18"/>
      <c r="D999" s="20"/>
      <c r="F999" s="64"/>
      <c r="I999" s="59"/>
    </row>
    <row r="1000" spans="2:9" x14ac:dyDescent="0.25">
      <c r="B1000" s="74"/>
      <c r="C1000" s="18"/>
      <c r="D1000" s="20"/>
      <c r="F1000" s="64"/>
      <c r="I1000" s="59"/>
    </row>
    <row r="1001" spans="2:9" x14ac:dyDescent="0.25">
      <c r="B1001" s="74"/>
      <c r="C1001" s="18"/>
      <c r="D1001" s="20"/>
      <c r="F1001" s="64"/>
      <c r="I1001" s="59"/>
    </row>
    <row r="1002" spans="2:9" x14ac:dyDescent="0.25">
      <c r="B1002" s="74"/>
      <c r="C1002" s="18"/>
      <c r="D1002" s="20"/>
      <c r="F1002" s="64"/>
      <c r="I1002" s="59"/>
    </row>
    <row r="1003" spans="2:9" x14ac:dyDescent="0.25">
      <c r="B1003" s="74"/>
      <c r="C1003" s="18"/>
      <c r="D1003" s="20"/>
      <c r="F1003" s="64"/>
      <c r="I1003" s="59"/>
    </row>
    <row r="1004" spans="2:9" x14ac:dyDescent="0.25">
      <c r="B1004" s="74"/>
      <c r="C1004" s="18"/>
      <c r="D1004" s="20"/>
      <c r="F1004" s="64"/>
      <c r="I1004" s="59"/>
    </row>
    <row r="1005" spans="2:9" x14ac:dyDescent="0.25">
      <c r="B1005" s="74"/>
      <c r="C1005" s="18"/>
      <c r="D1005" s="20"/>
      <c r="F1005" s="64"/>
      <c r="I1005" s="59"/>
    </row>
    <row r="1006" spans="2:9" x14ac:dyDescent="0.25">
      <c r="B1006" s="74"/>
      <c r="C1006" s="18"/>
      <c r="D1006" s="20"/>
      <c r="F1006" s="64"/>
      <c r="I1006" s="59"/>
    </row>
    <row r="1007" spans="2:9" x14ac:dyDescent="0.25">
      <c r="B1007" s="74"/>
      <c r="C1007" s="18"/>
      <c r="D1007" s="20"/>
      <c r="F1007" s="64"/>
      <c r="I1007" s="59"/>
    </row>
    <row r="1008" spans="2:9" x14ac:dyDescent="0.25">
      <c r="B1008" s="74"/>
      <c r="C1008" s="18"/>
      <c r="D1008" s="20"/>
      <c r="F1008" s="64"/>
      <c r="I1008" s="59"/>
    </row>
    <row r="1009" spans="2:9" x14ac:dyDescent="0.25">
      <c r="B1009" s="74"/>
      <c r="C1009" s="18"/>
      <c r="D1009" s="20"/>
      <c r="F1009" s="64"/>
      <c r="I1009" s="59"/>
    </row>
    <row r="1010" spans="2:9" x14ac:dyDescent="0.25">
      <c r="B1010" s="74"/>
      <c r="C1010" s="18"/>
      <c r="D1010" s="20"/>
      <c r="F1010" s="64"/>
      <c r="I1010" s="59"/>
    </row>
    <row r="1011" spans="2:9" x14ac:dyDescent="0.25">
      <c r="B1011" s="74"/>
      <c r="C1011" s="18"/>
      <c r="D1011" s="20"/>
      <c r="F1011" s="64"/>
      <c r="I1011" s="59"/>
    </row>
    <row r="1012" spans="2:9" x14ac:dyDescent="0.25">
      <c r="B1012" s="74"/>
      <c r="C1012" s="18"/>
      <c r="D1012" s="20"/>
      <c r="F1012" s="64"/>
      <c r="I1012" s="59"/>
    </row>
    <row r="1013" spans="2:9" x14ac:dyDescent="0.25">
      <c r="B1013" s="74"/>
      <c r="C1013" s="18"/>
      <c r="D1013" s="20"/>
      <c r="F1013" s="64"/>
      <c r="I1013" s="59"/>
    </row>
    <row r="1014" spans="2:9" x14ac:dyDescent="0.25">
      <c r="B1014" s="74"/>
      <c r="C1014" s="18"/>
      <c r="D1014" s="20"/>
      <c r="F1014" s="64"/>
      <c r="I1014" s="59"/>
    </row>
    <row r="1015" spans="2:9" x14ac:dyDescent="0.25">
      <c r="B1015" s="74"/>
      <c r="C1015" s="18"/>
      <c r="D1015" s="20"/>
      <c r="F1015" s="64"/>
      <c r="I1015" s="59"/>
    </row>
    <row r="1016" spans="2:9" x14ac:dyDescent="0.25">
      <c r="B1016" s="74"/>
      <c r="C1016" s="18"/>
      <c r="D1016" s="20"/>
      <c r="F1016" s="64"/>
      <c r="I1016" s="59"/>
    </row>
    <row r="1017" spans="2:9" x14ac:dyDescent="0.25">
      <c r="B1017" s="74"/>
      <c r="C1017" s="18"/>
      <c r="D1017" s="20"/>
      <c r="F1017" s="64"/>
      <c r="I1017" s="59"/>
    </row>
    <row r="1018" spans="2:9" x14ac:dyDescent="0.25">
      <c r="B1018" s="74"/>
      <c r="C1018" s="18"/>
      <c r="D1018" s="20"/>
      <c r="F1018" s="64"/>
      <c r="I1018" s="59"/>
    </row>
    <row r="1019" spans="2:9" x14ac:dyDescent="0.25">
      <c r="B1019" s="74"/>
      <c r="C1019" s="18"/>
      <c r="D1019" s="20"/>
      <c r="F1019" s="64"/>
      <c r="I1019" s="59"/>
    </row>
    <row r="1020" spans="2:9" x14ac:dyDescent="0.25">
      <c r="B1020" s="74"/>
      <c r="C1020" s="18"/>
      <c r="D1020" s="20"/>
      <c r="F1020" s="64"/>
      <c r="I1020" s="59"/>
    </row>
    <row r="1021" spans="2:9" x14ac:dyDescent="0.25">
      <c r="B1021" s="74"/>
      <c r="C1021" s="18"/>
      <c r="D1021" s="20"/>
      <c r="F1021" s="64"/>
      <c r="I1021" s="59"/>
    </row>
    <row r="1022" spans="2:9" x14ac:dyDescent="0.25">
      <c r="B1022" s="74"/>
      <c r="C1022" s="18"/>
      <c r="D1022" s="20"/>
      <c r="F1022" s="64"/>
      <c r="I1022" s="59"/>
    </row>
    <row r="1023" spans="2:9" x14ac:dyDescent="0.25">
      <c r="B1023" s="74"/>
      <c r="C1023" s="18"/>
      <c r="D1023" s="20"/>
      <c r="F1023" s="64"/>
      <c r="I1023" s="59"/>
    </row>
    <row r="1024" spans="2:9" x14ac:dyDescent="0.25">
      <c r="B1024" s="74"/>
      <c r="C1024" s="18"/>
      <c r="D1024" s="20"/>
      <c r="F1024" s="64"/>
      <c r="I1024" s="59"/>
    </row>
    <row r="1025" spans="2:9" x14ac:dyDescent="0.25">
      <c r="B1025" s="74"/>
      <c r="C1025" s="18"/>
      <c r="D1025" s="20"/>
      <c r="F1025" s="64"/>
      <c r="I1025" s="59"/>
    </row>
    <row r="1026" spans="2:9" x14ac:dyDescent="0.25">
      <c r="B1026" s="74"/>
      <c r="C1026" s="18"/>
      <c r="D1026" s="20"/>
      <c r="F1026" s="64"/>
      <c r="I1026" s="59"/>
    </row>
    <row r="1027" spans="2:9" x14ac:dyDescent="0.25">
      <c r="B1027" s="74"/>
      <c r="C1027" s="18"/>
      <c r="D1027" s="20"/>
      <c r="F1027" s="64"/>
      <c r="I1027" s="59"/>
    </row>
    <row r="1028" spans="2:9" x14ac:dyDescent="0.25">
      <c r="B1028" s="74"/>
      <c r="C1028" s="18"/>
      <c r="D1028" s="20"/>
      <c r="F1028" s="64"/>
      <c r="I1028" s="59"/>
    </row>
    <row r="1029" spans="2:9" x14ac:dyDescent="0.25">
      <c r="B1029" s="74"/>
      <c r="C1029" s="18"/>
      <c r="D1029" s="20"/>
      <c r="F1029" s="64"/>
      <c r="I1029" s="59"/>
    </row>
    <row r="1030" spans="2:9" x14ac:dyDescent="0.25">
      <c r="B1030" s="74"/>
      <c r="C1030" s="18"/>
      <c r="D1030" s="20"/>
      <c r="F1030" s="64"/>
      <c r="I1030" s="59"/>
    </row>
    <row r="1031" spans="2:9" x14ac:dyDescent="0.25">
      <c r="B1031" s="74"/>
      <c r="C1031" s="18"/>
      <c r="D1031" s="20"/>
      <c r="F1031" s="64"/>
      <c r="I1031" s="59"/>
    </row>
    <row r="1032" spans="2:9" x14ac:dyDescent="0.25">
      <c r="B1032" s="74"/>
      <c r="C1032" s="18"/>
      <c r="D1032" s="20"/>
      <c r="F1032" s="64"/>
      <c r="I1032" s="59"/>
    </row>
    <row r="1033" spans="2:9" x14ac:dyDescent="0.25">
      <c r="B1033" s="74"/>
      <c r="C1033" s="18"/>
      <c r="D1033" s="20"/>
      <c r="F1033" s="64"/>
      <c r="I1033" s="59"/>
    </row>
    <row r="1034" spans="2:9" x14ac:dyDescent="0.25">
      <c r="B1034" s="74"/>
      <c r="C1034" s="18"/>
      <c r="D1034" s="20"/>
      <c r="F1034" s="64"/>
      <c r="I1034" s="59"/>
    </row>
    <row r="1035" spans="2:9" x14ac:dyDescent="0.25">
      <c r="B1035" s="74"/>
      <c r="C1035" s="18"/>
      <c r="D1035" s="20"/>
      <c r="F1035" s="64"/>
      <c r="I1035" s="59"/>
    </row>
    <row r="1036" spans="2:9" x14ac:dyDescent="0.25">
      <c r="B1036" s="74"/>
      <c r="C1036" s="18"/>
      <c r="D1036" s="20"/>
      <c r="F1036" s="64"/>
      <c r="I1036" s="59"/>
    </row>
    <row r="1037" spans="2:9" x14ac:dyDescent="0.25">
      <c r="B1037" s="74"/>
      <c r="C1037" s="18"/>
      <c r="D1037" s="20"/>
      <c r="F1037" s="64"/>
      <c r="I1037" s="59"/>
    </row>
    <row r="1038" spans="2:9" x14ac:dyDescent="0.25">
      <c r="B1038" s="74"/>
      <c r="C1038" s="18"/>
      <c r="D1038" s="20"/>
      <c r="F1038" s="64"/>
      <c r="I1038" s="59"/>
    </row>
    <row r="1039" spans="2:9" x14ac:dyDescent="0.25">
      <c r="B1039" s="74"/>
      <c r="C1039" s="18"/>
      <c r="D1039" s="20"/>
      <c r="F1039" s="64"/>
      <c r="I1039" s="59"/>
    </row>
    <row r="1040" spans="2:9" x14ac:dyDescent="0.25">
      <c r="B1040" s="74"/>
      <c r="C1040" s="18"/>
      <c r="D1040" s="20"/>
      <c r="F1040" s="64"/>
      <c r="I1040" s="59"/>
    </row>
    <row r="1041" spans="2:9" x14ac:dyDescent="0.25">
      <c r="B1041" s="74"/>
      <c r="C1041" s="18"/>
      <c r="D1041" s="20"/>
      <c r="F1041" s="64"/>
      <c r="I1041" s="59"/>
    </row>
    <row r="1042" spans="2:9" x14ac:dyDescent="0.25">
      <c r="B1042" s="74"/>
      <c r="C1042" s="18"/>
      <c r="D1042" s="20"/>
      <c r="F1042" s="64"/>
      <c r="I1042" s="59"/>
    </row>
    <row r="1043" spans="2:9" x14ac:dyDescent="0.25">
      <c r="B1043" s="74"/>
      <c r="C1043" s="18"/>
      <c r="D1043" s="20"/>
      <c r="F1043" s="64"/>
      <c r="I1043" s="59"/>
    </row>
    <row r="1044" spans="2:9" x14ac:dyDescent="0.25">
      <c r="B1044" s="74"/>
      <c r="C1044" s="18"/>
      <c r="D1044" s="20"/>
      <c r="F1044" s="64"/>
      <c r="I1044" s="59"/>
    </row>
    <row r="1045" spans="2:9" x14ac:dyDescent="0.25">
      <c r="B1045" s="74"/>
      <c r="C1045" s="18"/>
      <c r="D1045" s="20"/>
      <c r="F1045" s="64"/>
      <c r="I1045" s="59"/>
    </row>
    <row r="1046" spans="2:9" x14ac:dyDescent="0.25">
      <c r="B1046" s="74"/>
      <c r="C1046" s="18"/>
      <c r="D1046" s="20"/>
      <c r="F1046" s="64"/>
      <c r="I1046" s="59"/>
    </row>
    <row r="1047" spans="2:9" x14ac:dyDescent="0.25">
      <c r="B1047" s="74"/>
      <c r="C1047" s="18"/>
      <c r="D1047" s="20"/>
      <c r="F1047" s="64"/>
      <c r="I1047" s="59"/>
    </row>
    <row r="1048" spans="2:9" x14ac:dyDescent="0.25">
      <c r="B1048" s="74"/>
      <c r="C1048" s="18"/>
      <c r="D1048" s="20"/>
      <c r="F1048" s="64"/>
      <c r="I1048" s="59"/>
    </row>
    <row r="1049" spans="2:9" x14ac:dyDescent="0.25">
      <c r="B1049" s="74"/>
      <c r="C1049" s="18"/>
      <c r="D1049" s="20"/>
      <c r="F1049" s="64"/>
      <c r="I1049" s="59"/>
    </row>
    <row r="1050" spans="2:9" x14ac:dyDescent="0.25">
      <c r="B1050" s="74"/>
      <c r="C1050" s="18"/>
      <c r="D1050" s="20"/>
      <c r="F1050" s="64"/>
      <c r="I1050" s="59"/>
    </row>
    <row r="1051" spans="2:9" x14ac:dyDescent="0.25">
      <c r="B1051" s="74"/>
      <c r="C1051" s="18"/>
      <c r="D1051" s="20"/>
      <c r="F1051" s="64"/>
      <c r="I1051" s="59"/>
    </row>
    <row r="1052" spans="2:9" x14ac:dyDescent="0.25">
      <c r="B1052" s="74"/>
      <c r="C1052" s="18"/>
      <c r="D1052" s="20"/>
      <c r="F1052" s="64"/>
      <c r="I1052" s="59"/>
    </row>
    <row r="1053" spans="2:9" x14ac:dyDescent="0.25">
      <c r="B1053" s="74"/>
      <c r="C1053" s="18"/>
      <c r="D1053" s="20"/>
      <c r="F1053" s="64"/>
      <c r="I1053" s="59"/>
    </row>
    <row r="1054" spans="2:9" x14ac:dyDescent="0.25">
      <c r="B1054" s="74"/>
      <c r="C1054" s="18"/>
      <c r="D1054" s="20"/>
      <c r="F1054" s="64"/>
      <c r="I1054" s="59"/>
    </row>
    <row r="1055" spans="2:9" x14ac:dyDescent="0.25">
      <c r="B1055" s="74"/>
      <c r="C1055" s="18"/>
      <c r="D1055" s="20"/>
      <c r="F1055" s="64"/>
      <c r="I1055" s="59"/>
    </row>
    <row r="1056" spans="2:9" x14ac:dyDescent="0.25">
      <c r="B1056" s="74"/>
      <c r="C1056" s="18"/>
      <c r="D1056" s="20"/>
      <c r="F1056" s="64"/>
      <c r="I1056" s="59"/>
    </row>
    <row r="1057" spans="2:9" x14ac:dyDescent="0.25">
      <c r="B1057" s="74"/>
      <c r="C1057" s="18"/>
      <c r="D1057" s="20"/>
      <c r="F1057" s="64"/>
      <c r="I1057" s="59"/>
    </row>
    <row r="1058" spans="2:9" x14ac:dyDescent="0.25">
      <c r="B1058" s="74"/>
      <c r="C1058" s="18"/>
      <c r="D1058" s="20"/>
      <c r="F1058" s="64"/>
      <c r="I1058" s="59"/>
    </row>
    <row r="1059" spans="2:9" x14ac:dyDescent="0.25">
      <c r="B1059" s="74"/>
      <c r="C1059" s="18"/>
      <c r="D1059" s="20"/>
      <c r="F1059" s="64"/>
      <c r="I1059" s="59"/>
    </row>
    <row r="1060" spans="2:9" x14ac:dyDescent="0.25">
      <c r="B1060" s="74"/>
      <c r="C1060" s="18"/>
      <c r="D1060" s="20"/>
      <c r="F1060" s="64"/>
      <c r="I1060" s="59"/>
    </row>
    <row r="1061" spans="2:9" x14ac:dyDescent="0.25">
      <c r="B1061" s="74"/>
      <c r="C1061" s="18"/>
      <c r="D1061" s="20"/>
      <c r="F1061" s="64"/>
      <c r="I1061" s="59"/>
    </row>
    <row r="1062" spans="2:9" x14ac:dyDescent="0.25">
      <c r="B1062" s="74"/>
      <c r="C1062" s="18"/>
      <c r="D1062" s="20"/>
      <c r="F1062" s="64"/>
      <c r="I1062" s="59"/>
    </row>
    <row r="1063" spans="2:9" x14ac:dyDescent="0.25">
      <c r="B1063" s="74"/>
      <c r="C1063" s="18"/>
      <c r="D1063" s="20"/>
      <c r="F1063" s="64"/>
      <c r="I1063" s="59"/>
    </row>
    <row r="1064" spans="2:9" x14ac:dyDescent="0.25">
      <c r="B1064" s="74"/>
      <c r="C1064" s="18"/>
      <c r="D1064" s="20"/>
      <c r="F1064" s="64"/>
      <c r="I1064" s="59"/>
    </row>
    <row r="1065" spans="2:9" x14ac:dyDescent="0.25">
      <c r="B1065" s="74"/>
      <c r="C1065" s="18"/>
      <c r="D1065" s="20"/>
      <c r="F1065" s="64"/>
      <c r="I1065" s="59"/>
    </row>
    <row r="1066" spans="2:9" x14ac:dyDescent="0.25">
      <c r="B1066" s="74"/>
      <c r="C1066" s="18"/>
      <c r="D1066" s="20"/>
      <c r="F1066" s="64"/>
      <c r="I1066" s="59"/>
    </row>
    <row r="1067" spans="2:9" x14ac:dyDescent="0.25">
      <c r="B1067" s="74"/>
      <c r="C1067" s="18"/>
      <c r="D1067" s="20"/>
      <c r="F1067" s="64"/>
      <c r="I1067" s="59"/>
    </row>
    <row r="1068" spans="2:9" x14ac:dyDescent="0.25">
      <c r="B1068" s="74"/>
      <c r="C1068" s="18"/>
      <c r="D1068" s="20"/>
      <c r="F1068" s="64"/>
      <c r="I1068" s="59"/>
    </row>
    <row r="1069" spans="2:9" x14ac:dyDescent="0.25">
      <c r="B1069" s="74"/>
      <c r="C1069" s="18"/>
      <c r="D1069" s="20"/>
      <c r="F1069" s="64"/>
      <c r="I1069" s="59"/>
    </row>
    <row r="1070" spans="2:9" x14ac:dyDescent="0.25">
      <c r="B1070" s="74"/>
      <c r="C1070" s="18"/>
      <c r="D1070" s="20"/>
      <c r="F1070" s="64"/>
      <c r="I1070" s="59"/>
    </row>
    <row r="1071" spans="2:9" x14ac:dyDescent="0.25">
      <c r="B1071" s="74"/>
      <c r="C1071" s="18"/>
      <c r="D1071" s="20"/>
      <c r="F1071" s="64"/>
      <c r="I1071" s="59"/>
    </row>
    <row r="1072" spans="2:9" x14ac:dyDescent="0.25">
      <c r="B1072" s="74"/>
      <c r="C1072" s="18"/>
      <c r="D1072" s="20"/>
      <c r="F1072" s="64"/>
      <c r="I1072" s="59"/>
    </row>
    <row r="1073" spans="2:9" x14ac:dyDescent="0.25">
      <c r="B1073" s="74"/>
      <c r="C1073" s="18"/>
      <c r="D1073" s="20"/>
      <c r="F1073" s="64"/>
      <c r="I1073" s="59"/>
    </row>
    <row r="1074" spans="2:9" x14ac:dyDescent="0.25">
      <c r="B1074" s="74"/>
      <c r="C1074" s="18"/>
      <c r="D1074" s="20"/>
      <c r="F1074" s="64"/>
      <c r="I1074" s="59"/>
    </row>
    <row r="1075" spans="2:9" x14ac:dyDescent="0.25">
      <c r="B1075" s="74"/>
      <c r="C1075" s="18"/>
      <c r="D1075" s="20"/>
      <c r="F1075" s="64"/>
      <c r="I1075" s="59"/>
    </row>
    <row r="1076" spans="2:9" x14ac:dyDescent="0.25">
      <c r="B1076" s="74"/>
      <c r="C1076" s="18"/>
      <c r="D1076" s="20"/>
      <c r="F1076" s="64"/>
      <c r="I1076" s="59"/>
    </row>
    <row r="1077" spans="2:9" x14ac:dyDescent="0.25">
      <c r="B1077" s="74"/>
      <c r="C1077" s="18"/>
      <c r="D1077" s="20"/>
      <c r="F1077" s="64"/>
      <c r="I1077" s="59"/>
    </row>
    <row r="1078" spans="2:9" x14ac:dyDescent="0.25">
      <c r="B1078" s="74"/>
      <c r="C1078" s="18"/>
      <c r="D1078" s="20"/>
      <c r="F1078" s="64"/>
      <c r="I1078" s="59"/>
    </row>
    <row r="1079" spans="2:9" x14ac:dyDescent="0.25">
      <c r="B1079" s="74"/>
      <c r="C1079" s="18"/>
      <c r="D1079" s="20"/>
      <c r="F1079" s="64"/>
      <c r="I1079" s="59"/>
    </row>
    <row r="1080" spans="2:9" x14ac:dyDescent="0.25">
      <c r="B1080" s="74"/>
      <c r="C1080" s="18"/>
      <c r="D1080" s="20"/>
      <c r="F1080" s="64"/>
      <c r="I1080" s="59"/>
    </row>
    <row r="1081" spans="2:9" x14ac:dyDescent="0.25">
      <c r="B1081" s="74"/>
      <c r="C1081" s="18"/>
      <c r="D1081" s="20"/>
      <c r="F1081" s="64"/>
      <c r="I1081" s="59"/>
    </row>
    <row r="1082" spans="2:9" x14ac:dyDescent="0.25">
      <c r="B1082" s="74"/>
      <c r="C1082" s="18"/>
      <c r="D1082" s="20"/>
      <c r="F1082" s="64"/>
      <c r="I1082" s="59"/>
    </row>
    <row r="1083" spans="2:9" x14ac:dyDescent="0.25">
      <c r="B1083" s="74"/>
      <c r="C1083" s="18"/>
      <c r="D1083" s="20"/>
      <c r="F1083" s="64"/>
      <c r="I1083" s="59"/>
    </row>
    <row r="1084" spans="2:9" x14ac:dyDescent="0.25">
      <c r="B1084" s="74"/>
      <c r="C1084" s="18"/>
      <c r="D1084" s="20"/>
      <c r="F1084" s="64"/>
      <c r="I1084" s="59"/>
    </row>
    <row r="1085" spans="2:9" x14ac:dyDescent="0.25">
      <c r="B1085" s="74"/>
      <c r="C1085" s="18"/>
      <c r="D1085" s="20"/>
      <c r="F1085" s="64"/>
      <c r="I1085" s="59"/>
    </row>
    <row r="1086" spans="2:9" x14ac:dyDescent="0.25">
      <c r="B1086" s="74"/>
      <c r="C1086" s="18"/>
      <c r="D1086" s="20"/>
      <c r="F1086" s="64"/>
      <c r="I1086" s="59"/>
    </row>
    <row r="1087" spans="2:9" x14ac:dyDescent="0.25">
      <c r="B1087" s="74"/>
      <c r="C1087" s="18"/>
      <c r="D1087" s="20"/>
      <c r="F1087" s="64"/>
      <c r="I1087" s="59"/>
    </row>
    <row r="1088" spans="2:9" x14ac:dyDescent="0.25">
      <c r="B1088" s="74"/>
      <c r="C1088" s="18"/>
      <c r="D1088" s="20"/>
      <c r="F1088" s="64"/>
      <c r="I1088" s="59"/>
    </row>
  </sheetData>
  <sheetProtection insertHyperlinks="0" selectLockedCells="1" sort="0" autoFilter="0" pivotTables="0"/>
  <mergeCells count="104">
    <mergeCell ref="C78:C82"/>
    <mergeCell ref="D78:D82"/>
    <mergeCell ref="E78:E82"/>
    <mergeCell ref="C88:C92"/>
    <mergeCell ref="C93:C97"/>
    <mergeCell ref="D93:D97"/>
    <mergeCell ref="E93:E97"/>
    <mergeCell ref="A78:A82"/>
    <mergeCell ref="A83:A87"/>
    <mergeCell ref="C83:C87"/>
    <mergeCell ref="D83:D87"/>
    <mergeCell ref="E83:E87"/>
    <mergeCell ref="A88:A92"/>
    <mergeCell ref="A93:A97"/>
    <mergeCell ref="D88:D92"/>
    <mergeCell ref="E88:E92"/>
    <mergeCell ref="D153:D155"/>
    <mergeCell ref="D156:D158"/>
    <mergeCell ref="D159:D161"/>
    <mergeCell ref="E159:E161"/>
    <mergeCell ref="A156:A158"/>
    <mergeCell ref="A159:A161"/>
    <mergeCell ref="A145:A149"/>
    <mergeCell ref="A150:A152"/>
    <mergeCell ref="D150:D152"/>
    <mergeCell ref="E150:E152"/>
    <mergeCell ref="C153:C155"/>
    <mergeCell ref="E153:E155"/>
    <mergeCell ref="E156:E158"/>
    <mergeCell ref="C128:C135"/>
    <mergeCell ref="D128:D135"/>
    <mergeCell ref="A139:I139"/>
    <mergeCell ref="A143:I143"/>
    <mergeCell ref="D145:D149"/>
    <mergeCell ref="E145:E149"/>
    <mergeCell ref="A110:A112"/>
    <mergeCell ref="A113:A115"/>
    <mergeCell ref="A116:A118"/>
    <mergeCell ref="A119:A121"/>
    <mergeCell ref="A122:A125"/>
    <mergeCell ref="A128:A135"/>
    <mergeCell ref="B128:B135"/>
    <mergeCell ref="D122:D125"/>
    <mergeCell ref="E122:E125"/>
    <mergeCell ref="D110:D112"/>
    <mergeCell ref="D113:D115"/>
    <mergeCell ref="E113:E115"/>
    <mergeCell ref="D116:D118"/>
    <mergeCell ref="E116:E118"/>
    <mergeCell ref="E119:E121"/>
    <mergeCell ref="A98:A100"/>
    <mergeCell ref="C98:C100"/>
    <mergeCell ref="D98:D100"/>
    <mergeCell ref="E98:E100"/>
    <mergeCell ref="A107:A109"/>
    <mergeCell ref="E107:E109"/>
    <mergeCell ref="E110:E112"/>
    <mergeCell ref="D119:D121"/>
    <mergeCell ref="C122:C125"/>
    <mergeCell ref="D107:D109"/>
    <mergeCell ref="A47:A56"/>
    <mergeCell ref="D60:D62"/>
    <mergeCell ref="D63:D65"/>
    <mergeCell ref="E63:E65"/>
    <mergeCell ref="A67:I67"/>
    <mergeCell ref="C68:C70"/>
    <mergeCell ref="D68:D70"/>
    <mergeCell ref="A76:I76"/>
    <mergeCell ref="B47:B56"/>
    <mergeCell ref="C47:C56"/>
    <mergeCell ref="D47:D56"/>
    <mergeCell ref="B57:B59"/>
    <mergeCell ref="C57:C59"/>
    <mergeCell ref="D57:D59"/>
    <mergeCell ref="E60:E62"/>
    <mergeCell ref="A57:A59"/>
    <mergeCell ref="A60:A62"/>
    <mergeCell ref="A63:A65"/>
    <mergeCell ref="A68:A70"/>
    <mergeCell ref="A44:A46"/>
    <mergeCell ref="B44:B46"/>
    <mergeCell ref="C44:C46"/>
    <mergeCell ref="D44:D46"/>
    <mergeCell ref="A43:I43"/>
    <mergeCell ref="A27:A29"/>
    <mergeCell ref="A30:A32"/>
    <mergeCell ref="A34:A36"/>
    <mergeCell ref="A38:A40"/>
    <mergeCell ref="D27:D29"/>
    <mergeCell ref="E27:E29"/>
    <mergeCell ref="D30:D32"/>
    <mergeCell ref="E30:E32"/>
    <mergeCell ref="D34:D36"/>
    <mergeCell ref="E34:E36"/>
    <mergeCell ref="C38:C40"/>
    <mergeCell ref="F1:F3"/>
    <mergeCell ref="A9:I9"/>
    <mergeCell ref="D11:D13"/>
    <mergeCell ref="E11:E13"/>
    <mergeCell ref="A19:I19"/>
    <mergeCell ref="A26:I26"/>
    <mergeCell ref="D38:D40"/>
    <mergeCell ref="E38:E40"/>
    <mergeCell ref="A11:A13"/>
  </mergeCells>
  <dataValidations count="6">
    <dataValidation type="list" allowBlank="1" showErrorMessage="1" sqref="F10 F12:F16 F24 F33 F37 F39:F41 F69:F74 F103:F106 F123:F126 F140:F141 F144 F162:F163">
      <formula1>"Есть,Нет"</formula1>
    </dataValidation>
    <dataValidation type="list" allowBlank="1" showErrorMessage="1" sqref="F99">
      <formula1>"Город,село"</formula1>
    </dataValidation>
    <dataValidation type="list" allowBlank="1" showErrorMessage="1" sqref="F136:F137 F20:F23">
      <formula1>"Да,Нет"</formula1>
    </dataValidation>
    <dataValidation type="list" allowBlank="1" showErrorMessage="1" sqref="F44:F59 F128:F135">
      <formula1>"Есть,Нет,Нет_детей"</formula1>
    </dataValidation>
    <dataValidation type="list" allowBlank="1" showErrorMessage="1" sqref="F100">
      <formula1>"не менее 100 Мбит/с,менее 100 Мбит/с,не менее 50 Мбит/с,менее 50 Мбит/с"</formula1>
    </dataValidation>
    <dataValidation type="list" allowBlank="1" showErrorMessage="1" sqref="F77">
      <formula1>"1 смена,2смены"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3"/>
  <sheetViews>
    <sheetView tabSelected="1" zoomScale="56" zoomScaleNormal="56" workbookViewId="0">
      <selection activeCell="S17" sqref="S17"/>
    </sheetView>
  </sheetViews>
  <sheetFormatPr defaultRowHeight="15" x14ac:dyDescent="0.25"/>
  <cols>
    <col min="1" max="1" width="5.85546875" customWidth="1"/>
    <col min="2" max="2" width="78.28515625" customWidth="1"/>
    <col min="3" max="4" width="22.7109375" style="98" customWidth="1"/>
    <col min="5" max="12" width="22.7109375" customWidth="1"/>
  </cols>
  <sheetData>
    <row r="2" spans="1:12" ht="18.75" x14ac:dyDescent="0.3">
      <c r="B2" s="91" t="s">
        <v>369</v>
      </c>
    </row>
    <row r="4" spans="1:12" ht="38.25" customHeight="1" x14ac:dyDescent="0.25">
      <c r="A4" s="170" t="s">
        <v>20</v>
      </c>
      <c r="B4" s="170" t="s">
        <v>21</v>
      </c>
      <c r="C4" s="169" t="s">
        <v>392</v>
      </c>
      <c r="D4" s="178"/>
      <c r="E4" s="169" t="s">
        <v>393</v>
      </c>
      <c r="F4" s="178"/>
      <c r="G4" s="169" t="s">
        <v>382</v>
      </c>
      <c r="H4" s="178"/>
      <c r="I4" s="169" t="s">
        <v>383</v>
      </c>
      <c r="J4" s="178"/>
      <c r="K4" s="169" t="s">
        <v>384</v>
      </c>
      <c r="L4" s="178"/>
    </row>
    <row r="5" spans="1:12" ht="21.75" customHeight="1" x14ac:dyDescent="0.25">
      <c r="A5" s="172"/>
      <c r="B5" s="172"/>
      <c r="C5" s="76" t="s">
        <v>25</v>
      </c>
      <c r="D5" s="90" t="s">
        <v>368</v>
      </c>
      <c r="E5" s="76" t="s">
        <v>25</v>
      </c>
      <c r="F5" s="90" t="s">
        <v>368</v>
      </c>
      <c r="G5" s="76" t="s">
        <v>25</v>
      </c>
      <c r="H5" s="90" t="s">
        <v>368</v>
      </c>
      <c r="I5" s="76" t="s">
        <v>25</v>
      </c>
      <c r="J5" s="90" t="s">
        <v>368</v>
      </c>
      <c r="K5" s="76" t="s">
        <v>25</v>
      </c>
      <c r="L5" s="90" t="s">
        <v>368</v>
      </c>
    </row>
    <row r="6" spans="1:12" x14ac:dyDescent="0.25">
      <c r="A6" s="77">
        <v>1</v>
      </c>
      <c r="B6" s="78">
        <v>2</v>
      </c>
      <c r="C6" s="77">
        <v>8</v>
      </c>
      <c r="D6" s="77">
        <v>9</v>
      </c>
      <c r="E6" s="77">
        <v>8</v>
      </c>
      <c r="F6" s="77">
        <v>9</v>
      </c>
      <c r="G6" s="77">
        <v>8</v>
      </c>
      <c r="H6" s="77">
        <v>9</v>
      </c>
      <c r="I6" s="77">
        <v>8</v>
      </c>
      <c r="J6" s="77">
        <v>9</v>
      </c>
      <c r="K6" s="77">
        <v>8</v>
      </c>
      <c r="L6" s="77">
        <v>9</v>
      </c>
    </row>
    <row r="7" spans="1:12" ht="50.25" customHeight="1" x14ac:dyDescent="0.25">
      <c r="A7" s="176" t="s">
        <v>29</v>
      </c>
      <c r="B7" s="177"/>
      <c r="C7" s="117"/>
      <c r="D7" s="117"/>
      <c r="E7" s="79"/>
      <c r="F7" s="79"/>
      <c r="G7" s="79"/>
      <c r="H7" s="79"/>
      <c r="I7" s="79"/>
      <c r="J7" s="79"/>
      <c r="K7" s="79"/>
      <c r="L7" s="79"/>
    </row>
    <row r="8" spans="1:12" ht="47.25" x14ac:dyDescent="0.25">
      <c r="A8" s="80" t="s">
        <v>30</v>
      </c>
      <c r="B8" s="80" t="s">
        <v>31</v>
      </c>
      <c r="C8" s="120" t="s">
        <v>385</v>
      </c>
      <c r="D8" s="108">
        <v>1</v>
      </c>
      <c r="E8" s="120" t="s">
        <v>386</v>
      </c>
      <c r="F8" s="108">
        <f>IF(E8="Есть",1,0)</f>
        <v>0</v>
      </c>
      <c r="G8" s="127" t="s">
        <v>385</v>
      </c>
      <c r="H8" s="128">
        <f>IF(G8="Есть",1,0)</f>
        <v>1</v>
      </c>
      <c r="I8" s="120" t="s">
        <v>385</v>
      </c>
      <c r="J8" s="108">
        <f>IF(I8="Есть",1,0)</f>
        <v>1</v>
      </c>
      <c r="K8" s="120" t="s">
        <v>385</v>
      </c>
      <c r="L8" s="108">
        <f>IF(K8="Есть",1,0)</f>
        <v>1</v>
      </c>
    </row>
    <row r="9" spans="1:12" ht="31.5" x14ac:dyDescent="0.25">
      <c r="A9" s="170" t="s">
        <v>34</v>
      </c>
      <c r="B9" s="80" t="s">
        <v>35</v>
      </c>
      <c r="C9" s="121"/>
      <c r="D9" s="108">
        <f>IF(D10&gt;D11,D10,D11)</f>
        <v>0</v>
      </c>
      <c r="E9" s="121"/>
      <c r="F9" s="108">
        <f>IF(F10&gt;F11,F10,F11)</f>
        <v>0</v>
      </c>
      <c r="G9" s="129"/>
      <c r="H9" s="128">
        <f>IF(H10&gt;H11,H10,H11)</f>
        <v>0</v>
      </c>
      <c r="I9" s="121"/>
      <c r="J9" s="108">
        <f>IF(J10&gt;J11,J10,J11)</f>
        <v>0</v>
      </c>
      <c r="K9" s="121"/>
      <c r="L9" s="108">
        <f>IF(L10&gt;L11,L10,L11)</f>
        <v>0</v>
      </c>
    </row>
    <row r="10" spans="1:12" ht="18.75" x14ac:dyDescent="0.25">
      <c r="A10" s="171"/>
      <c r="B10" s="80" t="s">
        <v>36</v>
      </c>
      <c r="C10" s="120" t="s">
        <v>386</v>
      </c>
      <c r="D10" s="106">
        <f>IF(C10="Есть",2,0)</f>
        <v>0</v>
      </c>
      <c r="E10" s="120" t="s">
        <v>386</v>
      </c>
      <c r="F10" s="106">
        <f>IF(E10="Есть",2,0)</f>
        <v>0</v>
      </c>
      <c r="G10" s="127" t="s">
        <v>386</v>
      </c>
      <c r="H10" s="130">
        <f>IF(G10="Есть",2,0)</f>
        <v>0</v>
      </c>
      <c r="I10" s="120" t="s">
        <v>386</v>
      </c>
      <c r="J10" s="106">
        <f>IF(I10="Есть",2,0)</f>
        <v>0</v>
      </c>
      <c r="K10" s="120" t="s">
        <v>386</v>
      </c>
      <c r="L10" s="106">
        <f>IF(K10="Есть",2,0)</f>
        <v>0</v>
      </c>
    </row>
    <row r="11" spans="1:12" ht="18.75" x14ac:dyDescent="0.25">
      <c r="A11" s="172"/>
      <c r="B11" s="80" t="s">
        <v>37</v>
      </c>
      <c r="C11" s="120" t="s">
        <v>386</v>
      </c>
      <c r="D11" s="106">
        <f t="shared" ref="D11:D12" si="0">IF(C11="Есть",1,0)</f>
        <v>0</v>
      </c>
      <c r="E11" s="120" t="s">
        <v>386</v>
      </c>
      <c r="F11" s="106">
        <f t="shared" ref="F11:F13" si="1">IF(E11="Есть",1,0)</f>
        <v>0</v>
      </c>
      <c r="G11" s="127" t="s">
        <v>386</v>
      </c>
      <c r="H11" s="130">
        <f t="shared" ref="H11:H14" si="2">IF(G11="Есть",1,0)</f>
        <v>0</v>
      </c>
      <c r="I11" s="120" t="s">
        <v>386</v>
      </c>
      <c r="J11" s="106">
        <f t="shared" ref="J11:J14" si="3">IF(I11="Есть",1,0)</f>
        <v>0</v>
      </c>
      <c r="K11" s="120" t="s">
        <v>386</v>
      </c>
      <c r="L11" s="106">
        <f t="shared" ref="L11:L14" si="4">IF(K11="Есть",1,0)</f>
        <v>0</v>
      </c>
    </row>
    <row r="12" spans="1:12" ht="18.75" x14ac:dyDescent="0.25">
      <c r="A12" s="80" t="s">
        <v>38</v>
      </c>
      <c r="B12" s="80" t="s">
        <v>39</v>
      </c>
      <c r="C12" s="120" t="s">
        <v>386</v>
      </c>
      <c r="D12" s="108">
        <f t="shared" si="0"/>
        <v>0</v>
      </c>
      <c r="E12" s="120" t="s">
        <v>386</v>
      </c>
      <c r="F12" s="108">
        <f t="shared" si="1"/>
        <v>0</v>
      </c>
      <c r="G12" s="127" t="s">
        <v>386</v>
      </c>
      <c r="H12" s="128">
        <f t="shared" si="2"/>
        <v>0</v>
      </c>
      <c r="I12" s="120" t="s">
        <v>386</v>
      </c>
      <c r="J12" s="108">
        <f t="shared" si="3"/>
        <v>0</v>
      </c>
      <c r="K12" s="120" t="s">
        <v>386</v>
      </c>
      <c r="L12" s="108">
        <f t="shared" si="4"/>
        <v>0</v>
      </c>
    </row>
    <row r="13" spans="1:12" ht="31.5" x14ac:dyDescent="0.25">
      <c r="A13" s="80" t="s">
        <v>40</v>
      </c>
      <c r="B13" s="80" t="s">
        <v>41</v>
      </c>
      <c r="C13" s="120" t="s">
        <v>385</v>
      </c>
      <c r="D13" s="108">
        <v>1</v>
      </c>
      <c r="E13" s="120" t="s">
        <v>386</v>
      </c>
      <c r="F13" s="108">
        <f t="shared" si="1"/>
        <v>0</v>
      </c>
      <c r="G13" s="127" t="s">
        <v>386</v>
      </c>
      <c r="H13" s="128">
        <f t="shared" si="2"/>
        <v>0</v>
      </c>
      <c r="I13" s="120" t="s">
        <v>385</v>
      </c>
      <c r="J13" s="108">
        <f t="shared" si="3"/>
        <v>1</v>
      </c>
      <c r="K13" s="120" t="s">
        <v>385</v>
      </c>
      <c r="L13" s="108">
        <f t="shared" si="4"/>
        <v>1</v>
      </c>
    </row>
    <row r="14" spans="1:12" ht="31.5" x14ac:dyDescent="0.25">
      <c r="A14" s="80" t="s">
        <v>43</v>
      </c>
      <c r="B14" s="80" t="s">
        <v>44</v>
      </c>
      <c r="C14" s="120" t="s">
        <v>385</v>
      </c>
      <c r="D14" s="108">
        <v>1</v>
      </c>
      <c r="E14" s="120" t="s">
        <v>385</v>
      </c>
      <c r="F14" s="108">
        <v>1</v>
      </c>
      <c r="G14" s="127" t="s">
        <v>385</v>
      </c>
      <c r="H14" s="128">
        <f t="shared" si="2"/>
        <v>1</v>
      </c>
      <c r="I14" s="120" t="s">
        <v>386</v>
      </c>
      <c r="J14" s="108">
        <f t="shared" si="3"/>
        <v>0</v>
      </c>
      <c r="K14" s="120" t="s">
        <v>385</v>
      </c>
      <c r="L14" s="108">
        <f t="shared" si="4"/>
        <v>1</v>
      </c>
    </row>
    <row r="15" spans="1:12" ht="47.25" x14ac:dyDescent="0.25">
      <c r="A15" s="80" t="s">
        <v>45</v>
      </c>
      <c r="B15" s="80" t="s">
        <v>46</v>
      </c>
      <c r="C15" s="118">
        <v>100</v>
      </c>
      <c r="D15" s="108">
        <v>2</v>
      </c>
      <c r="E15" s="118">
        <v>0</v>
      </c>
      <c r="F15" s="108">
        <f>IF(E15&gt;90,2,(IF(E15&lt;50,0,1)))</f>
        <v>0</v>
      </c>
      <c r="G15" s="131">
        <v>0.25</v>
      </c>
      <c r="H15" s="128">
        <v>0</v>
      </c>
      <c r="I15" s="118">
        <v>80</v>
      </c>
      <c r="J15" s="108">
        <f>IF(I15&gt;90,2,(IF(I15&lt;50,0,1)))</f>
        <v>1</v>
      </c>
      <c r="K15" s="125">
        <v>1</v>
      </c>
      <c r="L15" s="108">
        <f>IF(K15&gt;90,2,(IF(K15&lt;50,0,1)))</f>
        <v>0</v>
      </c>
    </row>
    <row r="16" spans="1:12" ht="18.75" x14ac:dyDescent="0.25">
      <c r="A16" s="84"/>
      <c r="B16" s="40"/>
      <c r="C16" s="104"/>
      <c r="D16" s="109">
        <f>SUM(D8:D9,D12:D15)</f>
        <v>5</v>
      </c>
      <c r="E16" s="104"/>
      <c r="F16" s="109">
        <f>SUM(F8:F9,F12:F15)</f>
        <v>1</v>
      </c>
      <c r="G16" s="84"/>
      <c r="H16" s="132">
        <f>SUM(H8:H9,H12:H15)</f>
        <v>2</v>
      </c>
      <c r="I16" s="104"/>
      <c r="J16" s="109">
        <f>SUM(J8:J9,J12:J15)</f>
        <v>3</v>
      </c>
      <c r="K16" s="104"/>
      <c r="L16" s="109">
        <f>SUM(L8:L9,L12:L15)</f>
        <v>3</v>
      </c>
    </row>
    <row r="17" spans="1:12" ht="50.25" customHeight="1" x14ac:dyDescent="0.25">
      <c r="A17" s="179" t="s">
        <v>48</v>
      </c>
      <c r="B17" s="180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2" ht="31.5" x14ac:dyDescent="0.25">
      <c r="A18" s="80" t="s">
        <v>49</v>
      </c>
      <c r="B18" s="80" t="s">
        <v>50</v>
      </c>
      <c r="C18" s="120" t="s">
        <v>387</v>
      </c>
      <c r="D18" s="108">
        <v>1</v>
      </c>
      <c r="E18" s="120" t="s">
        <v>387</v>
      </c>
      <c r="F18" s="108">
        <v>1</v>
      </c>
      <c r="G18" s="127" t="s">
        <v>387</v>
      </c>
      <c r="H18" s="128">
        <f t="shared" ref="H18:H21" si="5">IF(G18="Да",1,0)</f>
        <v>1</v>
      </c>
      <c r="I18" s="120" t="s">
        <v>387</v>
      </c>
      <c r="J18" s="108">
        <f t="shared" ref="J18:J21" si="6">IF(I18="Да",1,0)</f>
        <v>1</v>
      </c>
      <c r="K18" s="120" t="s">
        <v>387</v>
      </c>
      <c r="L18" s="108">
        <f t="shared" ref="L18:L21" si="7">IF(K18="Да",1,0)</f>
        <v>1</v>
      </c>
    </row>
    <row r="19" spans="1:12" ht="47.25" x14ac:dyDescent="0.25">
      <c r="A19" s="80" t="s">
        <v>51</v>
      </c>
      <c r="B19" s="80" t="s">
        <v>52</v>
      </c>
      <c r="C19" s="120" t="s">
        <v>387</v>
      </c>
      <c r="D19" s="108">
        <v>1</v>
      </c>
      <c r="E19" s="120" t="s">
        <v>387</v>
      </c>
      <c r="F19" s="108">
        <v>1</v>
      </c>
      <c r="G19" s="127" t="s">
        <v>387</v>
      </c>
      <c r="H19" s="128">
        <f t="shared" si="5"/>
        <v>1</v>
      </c>
      <c r="I19" s="120" t="s">
        <v>387</v>
      </c>
      <c r="J19" s="108">
        <f t="shared" si="6"/>
        <v>1</v>
      </c>
      <c r="K19" s="120" t="s">
        <v>387</v>
      </c>
      <c r="L19" s="108">
        <f t="shared" si="7"/>
        <v>1</v>
      </c>
    </row>
    <row r="20" spans="1:12" ht="31.5" x14ac:dyDescent="0.25">
      <c r="A20" s="80" t="s">
        <v>53</v>
      </c>
      <c r="B20" s="80" t="s">
        <v>54</v>
      </c>
      <c r="C20" s="120" t="s">
        <v>387</v>
      </c>
      <c r="D20" s="108">
        <v>1</v>
      </c>
      <c r="E20" s="120" t="s">
        <v>387</v>
      </c>
      <c r="F20" s="108">
        <v>1</v>
      </c>
      <c r="G20" s="127" t="s">
        <v>387</v>
      </c>
      <c r="H20" s="128">
        <f t="shared" si="5"/>
        <v>1</v>
      </c>
      <c r="I20" s="120" t="s">
        <v>387</v>
      </c>
      <c r="J20" s="108">
        <f t="shared" si="6"/>
        <v>1</v>
      </c>
      <c r="K20" s="120" t="s">
        <v>387</v>
      </c>
      <c r="L20" s="108">
        <f t="shared" si="7"/>
        <v>1</v>
      </c>
    </row>
    <row r="21" spans="1:12" ht="31.5" x14ac:dyDescent="0.25">
      <c r="A21" s="80" t="s">
        <v>55</v>
      </c>
      <c r="B21" s="80" t="s">
        <v>56</v>
      </c>
      <c r="C21" s="120" t="s">
        <v>386</v>
      </c>
      <c r="D21" s="108">
        <f t="shared" ref="D21" si="8">IF(C21="Да",1,0)</f>
        <v>0</v>
      </c>
      <c r="E21" s="120" t="s">
        <v>387</v>
      </c>
      <c r="F21" s="108">
        <v>1</v>
      </c>
      <c r="G21" s="127" t="s">
        <v>387</v>
      </c>
      <c r="H21" s="128">
        <f t="shared" si="5"/>
        <v>1</v>
      </c>
      <c r="I21" s="120" t="s">
        <v>387</v>
      </c>
      <c r="J21" s="108">
        <f t="shared" si="6"/>
        <v>1</v>
      </c>
      <c r="K21" s="120" t="s">
        <v>387</v>
      </c>
      <c r="L21" s="108">
        <f t="shared" si="7"/>
        <v>1</v>
      </c>
    </row>
    <row r="22" spans="1:12" ht="31.5" x14ac:dyDescent="0.25">
      <c r="A22" s="80" t="s">
        <v>57</v>
      </c>
      <c r="B22" s="80" t="s">
        <v>58</v>
      </c>
      <c r="C22" s="120" t="s">
        <v>386</v>
      </c>
      <c r="D22" s="108">
        <v>1</v>
      </c>
      <c r="E22" s="120" t="s">
        <v>386</v>
      </c>
      <c r="F22" s="108">
        <f>IF(E22="Есть",1,0)</f>
        <v>0</v>
      </c>
      <c r="G22" s="127" t="s">
        <v>386</v>
      </c>
      <c r="H22" s="128">
        <f>IF(G22="Есть",1,0)</f>
        <v>0</v>
      </c>
      <c r="I22" s="120" t="s">
        <v>386</v>
      </c>
      <c r="J22" s="108">
        <f>IF(I22="Есть",1,0)</f>
        <v>0</v>
      </c>
      <c r="K22" s="120" t="s">
        <v>385</v>
      </c>
      <c r="L22" s="108">
        <f>IF(K22="Есть",1,0)</f>
        <v>1</v>
      </c>
    </row>
    <row r="23" spans="1:12" ht="18.75" x14ac:dyDescent="0.25">
      <c r="A23" s="84"/>
      <c r="B23" s="40"/>
      <c r="C23" s="81"/>
      <c r="D23" s="109">
        <f>SUM(D18:D22)</f>
        <v>4</v>
      </c>
      <c r="E23" s="43"/>
      <c r="F23" s="109">
        <f>SUM(F18:F22)</f>
        <v>4</v>
      </c>
      <c r="G23" s="133"/>
      <c r="H23" s="132">
        <f>SUM(H18:H22)</f>
        <v>4</v>
      </c>
      <c r="I23" s="43"/>
      <c r="J23" s="109">
        <f>SUM(J18:J22)</f>
        <v>4</v>
      </c>
      <c r="K23" s="43"/>
      <c r="L23" s="109">
        <f>SUM(L18:L22)</f>
        <v>5</v>
      </c>
    </row>
    <row r="24" spans="1:12" ht="48.75" customHeight="1" x14ac:dyDescent="0.25">
      <c r="A24" s="179" t="s">
        <v>59</v>
      </c>
      <c r="B24" s="180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ht="47.25" x14ac:dyDescent="0.25">
      <c r="A25" s="170" t="s">
        <v>60</v>
      </c>
      <c r="B25" s="80" t="s">
        <v>61</v>
      </c>
      <c r="C25" s="110">
        <f>(C26-C27)/C26*100</f>
        <v>100</v>
      </c>
      <c r="D25" s="108">
        <f>IF(C25=100,1,0)</f>
        <v>1</v>
      </c>
      <c r="E25" s="146">
        <v>1</v>
      </c>
      <c r="F25" s="147">
        <v>1</v>
      </c>
      <c r="G25" s="134">
        <f>(G26-G27)/G26*100</f>
        <v>100</v>
      </c>
      <c r="H25" s="128">
        <f>IF(G25=100,1,0)</f>
        <v>1</v>
      </c>
      <c r="I25" s="110">
        <f>(I26-I27)/I26*100</f>
        <v>100</v>
      </c>
      <c r="J25" s="108">
        <f>IF(I25=100,1,0)</f>
        <v>1</v>
      </c>
      <c r="K25" s="110">
        <f>(K26-K27)/K26*100</f>
        <v>100</v>
      </c>
      <c r="L25" s="108">
        <f>IF(K25=100,1,0)</f>
        <v>1</v>
      </c>
    </row>
    <row r="26" spans="1:12" ht="18.75" x14ac:dyDescent="0.25">
      <c r="A26" s="171"/>
      <c r="B26" s="80" t="s">
        <v>63</v>
      </c>
      <c r="C26" s="118">
        <v>49</v>
      </c>
      <c r="D26" s="108"/>
      <c r="E26" s="118">
        <v>85</v>
      </c>
      <c r="F26" s="108"/>
      <c r="G26" s="135">
        <v>20</v>
      </c>
      <c r="H26" s="128"/>
      <c r="I26" s="118">
        <v>8</v>
      </c>
      <c r="J26" s="108"/>
      <c r="K26" s="118">
        <v>68</v>
      </c>
      <c r="L26" s="108"/>
    </row>
    <row r="27" spans="1:12" ht="18.75" x14ac:dyDescent="0.25">
      <c r="A27" s="172"/>
      <c r="B27" s="80" t="s">
        <v>65</v>
      </c>
      <c r="C27" s="118">
        <v>0</v>
      </c>
      <c r="D27" s="108"/>
      <c r="E27" s="118">
        <v>0</v>
      </c>
      <c r="F27" s="108">
        <v>0</v>
      </c>
      <c r="G27" s="135">
        <v>0</v>
      </c>
      <c r="H27" s="128"/>
      <c r="I27" s="118">
        <v>0</v>
      </c>
      <c r="J27" s="108"/>
      <c r="K27" s="118">
        <v>0</v>
      </c>
      <c r="L27" s="108"/>
    </row>
    <row r="28" spans="1:12" ht="47.25" x14ac:dyDescent="0.25">
      <c r="A28" s="170" t="s">
        <v>66</v>
      </c>
      <c r="B28" s="80" t="s">
        <v>67</v>
      </c>
      <c r="C28" s="110">
        <f>(C29-C30)/C29*100</f>
        <v>100</v>
      </c>
      <c r="D28" s="108">
        <f>IF(C28=100,1,0)</f>
        <v>1</v>
      </c>
      <c r="E28" s="146">
        <v>1</v>
      </c>
      <c r="F28" s="108">
        <v>1</v>
      </c>
      <c r="G28" s="134">
        <f>(G29-G30)/G29*100</f>
        <v>100</v>
      </c>
      <c r="H28" s="128">
        <f>IF(G28=100,1,0)</f>
        <v>1</v>
      </c>
      <c r="I28" s="110"/>
      <c r="J28" s="108">
        <f>IF(I28=100,1,0)</f>
        <v>0</v>
      </c>
      <c r="K28" s="110">
        <f>(K29-K30)/K29*100</f>
        <v>100</v>
      </c>
      <c r="L28" s="108">
        <f>IF(K28=100,1,0)</f>
        <v>1</v>
      </c>
    </row>
    <row r="29" spans="1:12" ht="18.75" x14ac:dyDescent="0.25">
      <c r="A29" s="171"/>
      <c r="B29" s="80" t="s">
        <v>70</v>
      </c>
      <c r="C29" s="118">
        <v>12</v>
      </c>
      <c r="D29" s="108"/>
      <c r="E29" s="118">
        <v>19</v>
      </c>
      <c r="F29" s="108"/>
      <c r="G29" s="135">
        <v>6</v>
      </c>
      <c r="H29" s="128"/>
      <c r="I29" s="118">
        <v>0</v>
      </c>
      <c r="J29" s="108"/>
      <c r="K29" s="118">
        <v>35</v>
      </c>
      <c r="L29" s="108"/>
    </row>
    <row r="30" spans="1:12" ht="18.75" x14ac:dyDescent="0.25">
      <c r="A30" s="172"/>
      <c r="B30" s="80" t="s">
        <v>71</v>
      </c>
      <c r="C30" s="118">
        <v>0</v>
      </c>
      <c r="D30" s="108"/>
      <c r="E30" s="118">
        <v>0</v>
      </c>
      <c r="F30" s="108"/>
      <c r="G30" s="135">
        <v>0</v>
      </c>
      <c r="H30" s="128"/>
      <c r="I30" s="118">
        <v>0</v>
      </c>
      <c r="J30" s="108"/>
      <c r="K30" s="118">
        <v>0</v>
      </c>
      <c r="L30" s="108"/>
    </row>
    <row r="31" spans="1:12" ht="78.75" x14ac:dyDescent="0.25">
      <c r="A31" s="80" t="s">
        <v>72</v>
      </c>
      <c r="B31" s="80" t="s">
        <v>73</v>
      </c>
      <c r="C31" s="120" t="s">
        <v>385</v>
      </c>
      <c r="D31" s="108">
        <v>1</v>
      </c>
      <c r="E31" s="120" t="s">
        <v>385</v>
      </c>
      <c r="F31" s="108">
        <v>1</v>
      </c>
      <c r="G31" s="127" t="s">
        <v>385</v>
      </c>
      <c r="H31" s="128">
        <f>IF(G31="Есть",1,0)</f>
        <v>1</v>
      </c>
      <c r="I31" s="120" t="s">
        <v>385</v>
      </c>
      <c r="J31" s="108">
        <v>1</v>
      </c>
      <c r="K31" s="120" t="s">
        <v>385</v>
      </c>
      <c r="L31" s="108">
        <f>IF(K31="Есть",1,0)</f>
        <v>1</v>
      </c>
    </row>
    <row r="32" spans="1:12" ht="31.5" x14ac:dyDescent="0.25">
      <c r="A32" s="170" t="s">
        <v>74</v>
      </c>
      <c r="B32" s="80" t="s">
        <v>75</v>
      </c>
      <c r="C32" s="110">
        <f>C34/C33*100</f>
        <v>100</v>
      </c>
      <c r="D32" s="108">
        <f>IF(C32=100,1,0)</f>
        <v>1</v>
      </c>
      <c r="E32" s="110">
        <f>E34/E33*100</f>
        <v>100</v>
      </c>
      <c r="F32" s="108">
        <f>IF(E32=100,1,0)</f>
        <v>1</v>
      </c>
      <c r="G32" s="134">
        <f>G34/G33*100</f>
        <v>95.652173913043484</v>
      </c>
      <c r="H32" s="128">
        <f>IF(G32=100,1,0)</f>
        <v>0</v>
      </c>
      <c r="I32" s="110">
        <f>I34/I33*100</f>
        <v>95.238095238095227</v>
      </c>
      <c r="J32" s="108">
        <f>IF(I32=100,1,0)</f>
        <v>0</v>
      </c>
      <c r="K32" s="110">
        <f>K34/K33*100</f>
        <v>100</v>
      </c>
      <c r="L32" s="108">
        <f>IF(K32=100,1,0)</f>
        <v>1</v>
      </c>
    </row>
    <row r="33" spans="1:12" ht="18.75" x14ac:dyDescent="0.25">
      <c r="A33" s="171"/>
      <c r="B33" s="80" t="s">
        <v>77</v>
      </c>
      <c r="C33" s="118">
        <v>47</v>
      </c>
      <c r="D33" s="108"/>
      <c r="E33" s="118">
        <v>66</v>
      </c>
      <c r="F33" s="108"/>
      <c r="G33" s="135">
        <v>23</v>
      </c>
      <c r="H33" s="128"/>
      <c r="I33" s="118">
        <v>21</v>
      </c>
      <c r="J33" s="108"/>
      <c r="K33" s="118">
        <v>63</v>
      </c>
      <c r="L33" s="108"/>
    </row>
    <row r="34" spans="1:12" ht="18.75" x14ac:dyDescent="0.25">
      <c r="A34" s="172"/>
      <c r="B34" s="80" t="s">
        <v>78</v>
      </c>
      <c r="C34" s="118">
        <v>47</v>
      </c>
      <c r="D34" s="108"/>
      <c r="E34" s="118">
        <v>66</v>
      </c>
      <c r="F34" s="108"/>
      <c r="G34" s="135">
        <v>22</v>
      </c>
      <c r="H34" s="128"/>
      <c r="I34" s="118">
        <v>20</v>
      </c>
      <c r="J34" s="108"/>
      <c r="K34" s="118">
        <v>63</v>
      </c>
      <c r="L34" s="108"/>
    </row>
    <row r="35" spans="1:12" ht="31.5" x14ac:dyDescent="0.25">
      <c r="A35" s="80" t="s">
        <v>79</v>
      </c>
      <c r="B35" s="80" t="s">
        <v>80</v>
      </c>
      <c r="C35" s="120" t="s">
        <v>385</v>
      </c>
      <c r="D35" s="108">
        <f>IF(C35="Есть",1,0)</f>
        <v>1</v>
      </c>
      <c r="E35" s="120" t="s">
        <v>385</v>
      </c>
      <c r="F35" s="108">
        <v>1</v>
      </c>
      <c r="G35" s="127" t="s">
        <v>386</v>
      </c>
      <c r="H35" s="128">
        <f>IF(G35="Есть",1,0)</f>
        <v>0</v>
      </c>
      <c r="I35" s="120" t="s">
        <v>386</v>
      </c>
      <c r="J35" s="108">
        <f>IF(I35="Есть",1,0)</f>
        <v>0</v>
      </c>
      <c r="K35" s="120" t="s">
        <v>385</v>
      </c>
      <c r="L35" s="108">
        <f>IF(K35="Есть",1,0)</f>
        <v>1</v>
      </c>
    </row>
    <row r="36" spans="1:12" ht="47.25" x14ac:dyDescent="0.25">
      <c r="A36" s="170" t="s">
        <v>81</v>
      </c>
      <c r="B36" s="80" t="s">
        <v>82</v>
      </c>
      <c r="C36" s="105"/>
      <c r="D36" s="108"/>
      <c r="E36" s="105" t="str">
        <f>IF(OR(F37&gt;=1,F38&gt;=1),"Есть","Нет")</f>
        <v>Есть</v>
      </c>
      <c r="F36" s="108">
        <f>IF(F37&gt;F38,F37,F38)</f>
        <v>1</v>
      </c>
      <c r="G36" s="136" t="str">
        <f>IF(OR(H37&gt;=1,H38&gt;=1),"Есть","Нет")</f>
        <v>Есть</v>
      </c>
      <c r="H36" s="128">
        <f>IF(H37&gt;H38,H37,H38)</f>
        <v>1</v>
      </c>
      <c r="I36" s="105" t="str">
        <f>IF(OR(J37&gt;=1,J38&gt;=1),"Есть","Нет")</f>
        <v>Нет</v>
      </c>
      <c r="J36" s="108">
        <f>IF(J37&gt;J38,J37,J38)</f>
        <v>0</v>
      </c>
      <c r="K36" s="105" t="str">
        <f>IF(OR(L37&gt;=1,L38&gt;=1),"Есть","Нет")</f>
        <v>Нет</v>
      </c>
      <c r="L36" s="108">
        <f>IF(L37&gt;L38,L37,L38)</f>
        <v>0</v>
      </c>
    </row>
    <row r="37" spans="1:12" ht="18.75" x14ac:dyDescent="0.25">
      <c r="A37" s="171"/>
      <c r="B37" s="85" t="s">
        <v>83</v>
      </c>
      <c r="C37" s="120" t="s">
        <v>386</v>
      </c>
      <c r="D37" s="106">
        <f>IF(C37="Есть",2,0)</f>
        <v>0</v>
      </c>
      <c r="E37" s="120" t="s">
        <v>386</v>
      </c>
      <c r="F37" s="106">
        <f>IF(E37="Есть",2,0)</f>
        <v>0</v>
      </c>
      <c r="G37" s="127" t="s">
        <v>386</v>
      </c>
      <c r="H37" s="130">
        <f>IF(G37="Есть",2,0)</f>
        <v>0</v>
      </c>
      <c r="I37" s="120" t="s">
        <v>386</v>
      </c>
      <c r="J37" s="106">
        <f>IF(I37="Есть",2,0)</f>
        <v>0</v>
      </c>
      <c r="K37" s="120" t="s">
        <v>386</v>
      </c>
      <c r="L37" s="106">
        <f>IF(K37="Есть",2,0)</f>
        <v>0</v>
      </c>
    </row>
    <row r="38" spans="1:12" ht="31.5" x14ac:dyDescent="0.25">
      <c r="A38" s="172"/>
      <c r="B38" s="85" t="s">
        <v>84</v>
      </c>
      <c r="C38" s="120" t="s">
        <v>385</v>
      </c>
      <c r="D38" s="106">
        <f t="shared" ref="D38:D39" si="9">IF(C38="Есть",1,0)</f>
        <v>1</v>
      </c>
      <c r="E38" s="120" t="s">
        <v>385</v>
      </c>
      <c r="F38" s="106">
        <v>1</v>
      </c>
      <c r="G38" s="127" t="s">
        <v>385</v>
      </c>
      <c r="H38" s="130">
        <f t="shared" ref="H38:H39" si="10">IF(G38="Есть",1,0)</f>
        <v>1</v>
      </c>
      <c r="I38" s="120" t="s">
        <v>386</v>
      </c>
      <c r="J38" s="106">
        <f t="shared" ref="J38:J39" si="11">IF(I38="Есть",1,0)</f>
        <v>0</v>
      </c>
      <c r="K38" s="120" t="s">
        <v>386</v>
      </c>
      <c r="L38" s="106">
        <f t="shared" ref="L38:L39" si="12">IF(K38="Есть",1,0)</f>
        <v>0</v>
      </c>
    </row>
    <row r="39" spans="1:12" ht="31.5" x14ac:dyDescent="0.25">
      <c r="A39" s="80" t="s">
        <v>85</v>
      </c>
      <c r="B39" s="80" t="s">
        <v>86</v>
      </c>
      <c r="C39" s="120" t="s">
        <v>386</v>
      </c>
      <c r="D39" s="108">
        <f t="shared" si="9"/>
        <v>0</v>
      </c>
      <c r="E39" s="120" t="s">
        <v>385</v>
      </c>
      <c r="F39" s="108">
        <v>1</v>
      </c>
      <c r="G39" s="127" t="s">
        <v>385</v>
      </c>
      <c r="H39" s="128">
        <f t="shared" si="10"/>
        <v>1</v>
      </c>
      <c r="I39" s="120" t="s">
        <v>386</v>
      </c>
      <c r="J39" s="108">
        <f t="shared" si="11"/>
        <v>0</v>
      </c>
      <c r="K39" s="120" t="s">
        <v>385</v>
      </c>
      <c r="L39" s="108">
        <f t="shared" si="12"/>
        <v>1</v>
      </c>
    </row>
    <row r="40" spans="1:12" ht="18.75" x14ac:dyDescent="0.25">
      <c r="A40" s="84"/>
      <c r="B40" s="40"/>
      <c r="C40" s="107"/>
      <c r="D40" s="109">
        <f>SUM(D25,D28,D31:D32,D35:D36,D39)</f>
        <v>5</v>
      </c>
      <c r="E40" s="107"/>
      <c r="F40" s="109">
        <f>SUM(F25,F28,F31:F32,F35:F36,F39)</f>
        <v>7</v>
      </c>
      <c r="G40" s="77"/>
      <c r="H40" s="132">
        <f>SUM(H25,H28,H31:H32,H35:H36,H39)</f>
        <v>5</v>
      </c>
      <c r="I40" s="107"/>
      <c r="J40" s="109">
        <f>SUM(J25,J28,J31:J32,J35:J36,J39)</f>
        <v>2</v>
      </c>
      <c r="K40" s="107"/>
      <c r="L40" s="109">
        <f>SUM(L25,L28,L31:L32,L35:L36,L39)</f>
        <v>6</v>
      </c>
    </row>
    <row r="41" spans="1:12" ht="37.5" customHeight="1" x14ac:dyDescent="0.25">
      <c r="A41" s="179" t="s">
        <v>87</v>
      </c>
      <c r="B41" s="180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2" ht="63" customHeight="1" x14ac:dyDescent="0.25">
      <c r="A42" s="170" t="s">
        <v>88</v>
      </c>
      <c r="B42" s="181" t="s">
        <v>89</v>
      </c>
      <c r="C42" s="120" t="s">
        <v>385</v>
      </c>
      <c r="D42" s="108">
        <f t="shared" ref="D42:D44" si="13">IF(C42="Есть",0.5,0)</f>
        <v>0.5</v>
      </c>
      <c r="E42" s="120" t="s">
        <v>385</v>
      </c>
      <c r="F42" s="108">
        <v>0.5</v>
      </c>
      <c r="G42" s="127" t="s">
        <v>385</v>
      </c>
      <c r="H42" s="128">
        <f t="shared" ref="H42:H44" si="14">IF(G42="Есть",0.5,0)</f>
        <v>0.5</v>
      </c>
      <c r="I42" s="120" t="s">
        <v>385</v>
      </c>
      <c r="J42" s="108">
        <f t="shared" ref="J42:J44" si="15">IF(I42="Есть",0.5,0)</f>
        <v>0.5</v>
      </c>
      <c r="K42" s="120" t="s">
        <v>385</v>
      </c>
      <c r="L42" s="108">
        <f t="shared" ref="L42:L44" si="16">IF(K42="Есть",0.5,0)</f>
        <v>0.5</v>
      </c>
    </row>
    <row r="43" spans="1:12" ht="15" customHeight="1" x14ac:dyDescent="0.25">
      <c r="A43" s="171"/>
      <c r="B43" s="182"/>
      <c r="C43" s="120" t="s">
        <v>385</v>
      </c>
      <c r="D43" s="108">
        <f t="shared" si="13"/>
        <v>0.5</v>
      </c>
      <c r="E43" s="120" t="s">
        <v>385</v>
      </c>
      <c r="F43" s="108">
        <v>0.5</v>
      </c>
      <c r="G43" s="127" t="s">
        <v>385</v>
      </c>
      <c r="H43" s="128">
        <f t="shared" si="14"/>
        <v>0.5</v>
      </c>
      <c r="I43" s="120" t="s">
        <v>385</v>
      </c>
      <c r="J43" s="108">
        <f t="shared" si="15"/>
        <v>0.5</v>
      </c>
      <c r="K43" s="120" t="s">
        <v>385</v>
      </c>
      <c r="L43" s="108">
        <f t="shared" si="16"/>
        <v>0.5</v>
      </c>
    </row>
    <row r="44" spans="1:12" ht="15" customHeight="1" x14ac:dyDescent="0.25">
      <c r="A44" s="172"/>
      <c r="B44" s="183"/>
      <c r="C44" s="120" t="s">
        <v>385</v>
      </c>
      <c r="D44" s="108">
        <f t="shared" si="13"/>
        <v>0.5</v>
      </c>
      <c r="E44" s="120" t="s">
        <v>385</v>
      </c>
      <c r="F44" s="108">
        <v>0.5</v>
      </c>
      <c r="G44" s="127" t="s">
        <v>385</v>
      </c>
      <c r="H44" s="128">
        <f t="shared" si="14"/>
        <v>0.5</v>
      </c>
      <c r="I44" s="120" t="s">
        <v>385</v>
      </c>
      <c r="J44" s="108">
        <f t="shared" si="15"/>
        <v>0.5</v>
      </c>
      <c r="K44" s="120" t="s">
        <v>385</v>
      </c>
      <c r="L44" s="108">
        <f t="shared" si="16"/>
        <v>0.5</v>
      </c>
    </row>
    <row r="45" spans="1:12" ht="63" customHeight="1" x14ac:dyDescent="0.25">
      <c r="A45" s="170" t="s">
        <v>92</v>
      </c>
      <c r="B45" s="181" t="s">
        <v>93</v>
      </c>
      <c r="C45" s="120" t="s">
        <v>385</v>
      </c>
      <c r="D45" s="108">
        <f t="shared" ref="D45:D54" si="17">IF(C45="Есть",0.2,0)</f>
        <v>0.2</v>
      </c>
      <c r="E45" s="120" t="s">
        <v>385</v>
      </c>
      <c r="F45" s="108">
        <v>0.2</v>
      </c>
      <c r="G45" s="127" t="s">
        <v>385</v>
      </c>
      <c r="H45" s="128">
        <f t="shared" ref="H45:H54" si="18">IF(G45="Есть",0.2,0)</f>
        <v>0.2</v>
      </c>
      <c r="I45" s="120" t="s">
        <v>385</v>
      </c>
      <c r="J45" s="108">
        <f t="shared" ref="J45:J54" si="19">IF(I45="Есть",0.2,0)</f>
        <v>0.2</v>
      </c>
      <c r="K45" s="120" t="s">
        <v>385</v>
      </c>
      <c r="L45" s="108">
        <f t="shared" ref="L45:L54" si="20">IF(K45="Есть",0.2,0)</f>
        <v>0.2</v>
      </c>
    </row>
    <row r="46" spans="1:12" ht="18.75" x14ac:dyDescent="0.25">
      <c r="A46" s="171"/>
      <c r="B46" s="182"/>
      <c r="C46" s="120" t="s">
        <v>385</v>
      </c>
      <c r="D46" s="108">
        <f t="shared" si="17"/>
        <v>0.2</v>
      </c>
      <c r="E46" s="120" t="s">
        <v>385</v>
      </c>
      <c r="F46" s="108">
        <v>0.2</v>
      </c>
      <c r="G46" s="127" t="s">
        <v>385</v>
      </c>
      <c r="H46" s="128">
        <f t="shared" si="18"/>
        <v>0.2</v>
      </c>
      <c r="I46" s="120" t="s">
        <v>385</v>
      </c>
      <c r="J46" s="108">
        <f t="shared" si="19"/>
        <v>0.2</v>
      </c>
      <c r="K46" s="120" t="s">
        <v>386</v>
      </c>
      <c r="L46" s="108">
        <f t="shared" si="20"/>
        <v>0</v>
      </c>
    </row>
    <row r="47" spans="1:12" ht="18.75" x14ac:dyDescent="0.25">
      <c r="A47" s="171"/>
      <c r="B47" s="182"/>
      <c r="C47" s="120" t="s">
        <v>386</v>
      </c>
      <c r="D47" s="108">
        <f t="shared" si="17"/>
        <v>0</v>
      </c>
      <c r="E47" s="120" t="s">
        <v>385</v>
      </c>
      <c r="F47" s="108">
        <v>0.2</v>
      </c>
      <c r="G47" s="127" t="s">
        <v>385</v>
      </c>
      <c r="H47" s="128">
        <f t="shared" si="18"/>
        <v>0.2</v>
      </c>
      <c r="I47" s="120" t="s">
        <v>386</v>
      </c>
      <c r="J47" s="108">
        <f t="shared" si="19"/>
        <v>0</v>
      </c>
      <c r="K47" s="120" t="s">
        <v>385</v>
      </c>
      <c r="L47" s="108">
        <f t="shared" si="20"/>
        <v>0.2</v>
      </c>
    </row>
    <row r="48" spans="1:12" ht="18.75" x14ac:dyDescent="0.25">
      <c r="A48" s="171"/>
      <c r="B48" s="182"/>
      <c r="C48" s="120" t="s">
        <v>386</v>
      </c>
      <c r="D48" s="108">
        <f t="shared" si="17"/>
        <v>0</v>
      </c>
      <c r="E48" s="120" t="s">
        <v>385</v>
      </c>
      <c r="F48" s="108">
        <v>0.2</v>
      </c>
      <c r="G48" s="127" t="s">
        <v>386</v>
      </c>
      <c r="H48" s="128">
        <f t="shared" si="18"/>
        <v>0</v>
      </c>
      <c r="I48" s="120" t="s">
        <v>394</v>
      </c>
      <c r="J48" s="108">
        <f t="shared" si="19"/>
        <v>0</v>
      </c>
      <c r="K48" s="120" t="s">
        <v>394</v>
      </c>
      <c r="L48" s="108">
        <f t="shared" si="20"/>
        <v>0</v>
      </c>
    </row>
    <row r="49" spans="1:12" ht="18.75" x14ac:dyDescent="0.25">
      <c r="A49" s="171"/>
      <c r="B49" s="182"/>
      <c r="C49" s="120" t="s">
        <v>386</v>
      </c>
      <c r="D49" s="108">
        <f t="shared" si="17"/>
        <v>0</v>
      </c>
      <c r="E49" s="120" t="s">
        <v>385</v>
      </c>
      <c r="F49" s="108">
        <v>0.2</v>
      </c>
      <c r="G49" s="127" t="s">
        <v>386</v>
      </c>
      <c r="H49" s="128">
        <f t="shared" si="18"/>
        <v>0</v>
      </c>
      <c r="I49" s="120" t="s">
        <v>386</v>
      </c>
      <c r="J49" s="108">
        <f t="shared" si="19"/>
        <v>0</v>
      </c>
      <c r="K49" s="120" t="s">
        <v>394</v>
      </c>
      <c r="L49" s="108">
        <f t="shared" si="20"/>
        <v>0</v>
      </c>
    </row>
    <row r="50" spans="1:12" ht="18.75" x14ac:dyDescent="0.25">
      <c r="A50" s="171"/>
      <c r="B50" s="182"/>
      <c r="C50" s="120" t="s">
        <v>386</v>
      </c>
      <c r="D50" s="108">
        <f t="shared" si="17"/>
        <v>0</v>
      </c>
      <c r="E50" s="120" t="s">
        <v>385</v>
      </c>
      <c r="F50" s="108">
        <v>0.2</v>
      </c>
      <c r="G50" s="127" t="s">
        <v>385</v>
      </c>
      <c r="H50" s="128">
        <f t="shared" si="18"/>
        <v>0.2</v>
      </c>
      <c r="I50" s="120" t="s">
        <v>386</v>
      </c>
      <c r="J50" s="108">
        <f t="shared" si="19"/>
        <v>0</v>
      </c>
      <c r="K50" s="120" t="s">
        <v>394</v>
      </c>
      <c r="L50" s="108">
        <f t="shared" si="20"/>
        <v>0</v>
      </c>
    </row>
    <row r="51" spans="1:12" ht="18.75" x14ac:dyDescent="0.25">
      <c r="A51" s="171"/>
      <c r="B51" s="182"/>
      <c r="C51" s="120" t="s">
        <v>386</v>
      </c>
      <c r="D51" s="108">
        <f t="shared" si="17"/>
        <v>0</v>
      </c>
      <c r="E51" s="120" t="s">
        <v>385</v>
      </c>
      <c r="F51" s="108">
        <v>0.2</v>
      </c>
      <c r="G51" s="127" t="s">
        <v>386</v>
      </c>
      <c r="H51" s="128">
        <f t="shared" si="18"/>
        <v>0</v>
      </c>
      <c r="I51" s="120" t="s">
        <v>386</v>
      </c>
      <c r="J51" s="108">
        <f t="shared" si="19"/>
        <v>0</v>
      </c>
      <c r="K51" s="120" t="s">
        <v>394</v>
      </c>
      <c r="L51" s="108">
        <f t="shared" si="20"/>
        <v>0</v>
      </c>
    </row>
    <row r="52" spans="1:12" ht="18.75" x14ac:dyDescent="0.25">
      <c r="A52" s="171"/>
      <c r="B52" s="182"/>
      <c r="C52" s="120" t="s">
        <v>385</v>
      </c>
      <c r="D52" s="108">
        <f t="shared" si="17"/>
        <v>0.2</v>
      </c>
      <c r="E52" s="120" t="s">
        <v>385</v>
      </c>
      <c r="F52" s="108">
        <v>0.2</v>
      </c>
      <c r="G52" s="127" t="s">
        <v>386</v>
      </c>
      <c r="H52" s="128">
        <f t="shared" si="18"/>
        <v>0</v>
      </c>
      <c r="I52" s="120" t="s">
        <v>386</v>
      </c>
      <c r="J52" s="108">
        <f t="shared" si="19"/>
        <v>0</v>
      </c>
      <c r="K52" s="120" t="s">
        <v>385</v>
      </c>
      <c r="L52" s="108">
        <f t="shared" si="20"/>
        <v>0.2</v>
      </c>
    </row>
    <row r="53" spans="1:12" ht="18.75" x14ac:dyDescent="0.25">
      <c r="A53" s="171"/>
      <c r="B53" s="182"/>
      <c r="C53" s="120" t="s">
        <v>386</v>
      </c>
      <c r="D53" s="108">
        <f t="shared" si="17"/>
        <v>0</v>
      </c>
      <c r="E53" s="120" t="s">
        <v>386</v>
      </c>
      <c r="F53" s="108">
        <v>0</v>
      </c>
      <c r="G53" s="127" t="s">
        <v>386</v>
      </c>
      <c r="H53" s="128">
        <f t="shared" si="18"/>
        <v>0</v>
      </c>
      <c r="I53" s="120" t="s">
        <v>386</v>
      </c>
      <c r="J53" s="108">
        <f t="shared" si="19"/>
        <v>0</v>
      </c>
      <c r="K53" s="120" t="s">
        <v>394</v>
      </c>
      <c r="L53" s="108">
        <f t="shared" si="20"/>
        <v>0</v>
      </c>
    </row>
    <row r="54" spans="1:12" ht="18.75" x14ac:dyDescent="0.25">
      <c r="A54" s="172"/>
      <c r="B54" s="183"/>
      <c r="C54" s="120" t="s">
        <v>386</v>
      </c>
      <c r="D54" s="108">
        <f t="shared" si="17"/>
        <v>0</v>
      </c>
      <c r="E54" s="120" t="s">
        <v>385</v>
      </c>
      <c r="F54" s="108">
        <v>0.2</v>
      </c>
      <c r="G54" s="127" t="s">
        <v>386</v>
      </c>
      <c r="H54" s="128">
        <f t="shared" si="18"/>
        <v>0</v>
      </c>
      <c r="I54" s="120" t="s">
        <v>386</v>
      </c>
      <c r="J54" s="108">
        <f t="shared" si="19"/>
        <v>0</v>
      </c>
      <c r="K54" s="120" t="s">
        <v>394</v>
      </c>
      <c r="L54" s="108">
        <f t="shared" si="20"/>
        <v>0</v>
      </c>
    </row>
    <row r="55" spans="1:12" ht="47.25" customHeight="1" x14ac:dyDescent="0.25">
      <c r="A55" s="170" t="s">
        <v>96</v>
      </c>
      <c r="B55" s="181" t="s">
        <v>97</v>
      </c>
      <c r="C55" s="120" t="s">
        <v>385</v>
      </c>
      <c r="D55" s="108">
        <f t="shared" ref="D55:D57" si="21">IF(C55="Есть",0.5,0)</f>
        <v>0.5</v>
      </c>
      <c r="E55" s="120" t="s">
        <v>385</v>
      </c>
      <c r="F55" s="108">
        <v>0.5</v>
      </c>
      <c r="G55" s="127" t="s">
        <v>385</v>
      </c>
      <c r="H55" s="128">
        <f t="shared" ref="H55:H57" si="22">IF(G55="Есть",0.5,0)</f>
        <v>0.5</v>
      </c>
      <c r="I55" s="120" t="s">
        <v>386</v>
      </c>
      <c r="J55" s="108">
        <f t="shared" ref="J55:J57" si="23">IF(I55="Есть",0.5,0)</f>
        <v>0</v>
      </c>
      <c r="K55" s="120" t="s">
        <v>385</v>
      </c>
      <c r="L55" s="108">
        <f t="shared" ref="L55:L57" si="24">IF(K55="Есть",0.5,0)</f>
        <v>0.5</v>
      </c>
    </row>
    <row r="56" spans="1:12" ht="18.75" x14ac:dyDescent="0.25">
      <c r="A56" s="171"/>
      <c r="B56" s="182"/>
      <c r="C56" s="120" t="s">
        <v>385</v>
      </c>
      <c r="D56" s="108">
        <f t="shared" si="21"/>
        <v>0.5</v>
      </c>
      <c r="E56" s="120" t="s">
        <v>385</v>
      </c>
      <c r="F56" s="108">
        <v>0.5</v>
      </c>
      <c r="G56" s="127" t="s">
        <v>385</v>
      </c>
      <c r="H56" s="128">
        <f t="shared" si="22"/>
        <v>0.5</v>
      </c>
      <c r="I56" s="120" t="s">
        <v>385</v>
      </c>
      <c r="J56" s="108">
        <f t="shared" si="23"/>
        <v>0.5</v>
      </c>
      <c r="K56" s="120" t="s">
        <v>385</v>
      </c>
      <c r="L56" s="108">
        <f t="shared" si="24"/>
        <v>0.5</v>
      </c>
    </row>
    <row r="57" spans="1:12" ht="18.75" x14ac:dyDescent="0.25">
      <c r="A57" s="172"/>
      <c r="B57" s="183"/>
      <c r="C57" s="120" t="s">
        <v>385</v>
      </c>
      <c r="D57" s="108">
        <f t="shared" si="21"/>
        <v>0.5</v>
      </c>
      <c r="E57" s="120" t="s">
        <v>385</v>
      </c>
      <c r="F57" s="108">
        <v>0.5</v>
      </c>
      <c r="G57" s="127" t="s">
        <v>386</v>
      </c>
      <c r="H57" s="128">
        <f t="shared" si="22"/>
        <v>0</v>
      </c>
      <c r="I57" s="120" t="s">
        <v>386</v>
      </c>
      <c r="J57" s="108">
        <f t="shared" si="23"/>
        <v>0</v>
      </c>
      <c r="K57" s="120" t="s">
        <v>385</v>
      </c>
      <c r="L57" s="108">
        <f t="shared" si="24"/>
        <v>0.5</v>
      </c>
    </row>
    <row r="58" spans="1:12" ht="47.25" customHeight="1" x14ac:dyDescent="0.25">
      <c r="A58" s="170" t="s">
        <v>98</v>
      </c>
      <c r="B58" s="80" t="s">
        <v>99</v>
      </c>
      <c r="C58" s="105">
        <f>C59/C60*100</f>
        <v>33.333333333333329</v>
      </c>
      <c r="D58" s="108">
        <f>IF(C58=100,1,0)</f>
        <v>0</v>
      </c>
      <c r="E58" s="148">
        <v>0.67</v>
      </c>
      <c r="F58" s="108">
        <f>IF(E58=100,1,0)</f>
        <v>0</v>
      </c>
      <c r="G58" s="136">
        <v>100</v>
      </c>
      <c r="H58" s="128">
        <v>1</v>
      </c>
      <c r="I58" s="105">
        <f>I59/I60*100</f>
        <v>100</v>
      </c>
      <c r="J58" s="108">
        <f>IF(I58=100,1,0)</f>
        <v>1</v>
      </c>
      <c r="K58" s="105">
        <f>K59/K60*100</f>
        <v>100</v>
      </c>
      <c r="L58" s="108">
        <f>IF(K58=100,1,0)</f>
        <v>1</v>
      </c>
    </row>
    <row r="59" spans="1:12" ht="18.75" x14ac:dyDescent="0.25">
      <c r="A59" s="171"/>
      <c r="B59" s="80" t="s">
        <v>100</v>
      </c>
      <c r="C59" s="119">
        <v>1</v>
      </c>
      <c r="D59" s="108"/>
      <c r="E59" s="119"/>
      <c r="F59" s="108">
        <v>2</v>
      </c>
      <c r="G59" s="137">
        <v>5.4</v>
      </c>
      <c r="H59" s="128"/>
      <c r="I59" s="119">
        <v>0.75</v>
      </c>
      <c r="J59" s="108"/>
      <c r="K59" s="119">
        <v>3</v>
      </c>
      <c r="L59" s="108"/>
    </row>
    <row r="60" spans="1:12" ht="31.5" x14ac:dyDescent="0.25">
      <c r="A60" s="172"/>
      <c r="B60" s="80" t="s">
        <v>102</v>
      </c>
      <c r="C60" s="119">
        <v>3</v>
      </c>
      <c r="D60" s="108"/>
      <c r="E60" s="119"/>
      <c r="F60" s="108">
        <v>3</v>
      </c>
      <c r="G60" s="137">
        <v>5.4</v>
      </c>
      <c r="H60" s="128"/>
      <c r="I60" s="119">
        <v>0.75</v>
      </c>
      <c r="J60" s="108"/>
      <c r="K60" s="119">
        <v>3</v>
      </c>
      <c r="L60" s="108"/>
    </row>
    <row r="61" spans="1:12" ht="63" x14ac:dyDescent="0.25">
      <c r="A61" s="170" t="s">
        <v>103</v>
      </c>
      <c r="B61" s="80" t="s">
        <v>104</v>
      </c>
      <c r="C61" s="110">
        <f>C63/C62*100</f>
        <v>100</v>
      </c>
      <c r="D61" s="108">
        <f>IF(C61=100,1,0)</f>
        <v>1</v>
      </c>
      <c r="E61" s="110">
        <v>0.9</v>
      </c>
      <c r="F61" s="108">
        <f>IF(E61=100,1,0)</f>
        <v>0</v>
      </c>
      <c r="G61" s="134">
        <v>100</v>
      </c>
      <c r="H61" s="128">
        <f>IF(G61=100,1,0)</f>
        <v>1</v>
      </c>
      <c r="I61" s="110">
        <f>I63/I62*100</f>
        <v>80</v>
      </c>
      <c r="J61" s="108">
        <f>IF(I61=100,1,0)</f>
        <v>0</v>
      </c>
      <c r="K61" s="110">
        <f>K63/K62*100</f>
        <v>100</v>
      </c>
      <c r="L61" s="108">
        <f>IF(K61=100,1,0)</f>
        <v>1</v>
      </c>
    </row>
    <row r="62" spans="1:12" ht="31.5" x14ac:dyDescent="0.25">
      <c r="A62" s="171"/>
      <c r="B62" s="80" t="s">
        <v>106</v>
      </c>
      <c r="C62" s="119">
        <v>29</v>
      </c>
      <c r="D62" s="108"/>
      <c r="E62" s="119"/>
      <c r="F62" s="108">
        <v>38</v>
      </c>
      <c r="G62" s="137">
        <v>17</v>
      </c>
      <c r="H62" s="128"/>
      <c r="I62" s="119">
        <v>10</v>
      </c>
      <c r="J62" s="108"/>
      <c r="K62" s="119">
        <v>17</v>
      </c>
      <c r="L62" s="108"/>
    </row>
    <row r="63" spans="1:12" ht="63" x14ac:dyDescent="0.25">
      <c r="A63" s="172"/>
      <c r="B63" s="80" t="s">
        <v>107</v>
      </c>
      <c r="C63" s="119">
        <v>29</v>
      </c>
      <c r="D63" s="108"/>
      <c r="E63" s="119"/>
      <c r="F63" s="108">
        <v>38</v>
      </c>
      <c r="G63" s="137">
        <v>17</v>
      </c>
      <c r="H63" s="128"/>
      <c r="I63" s="119">
        <v>8</v>
      </c>
      <c r="J63" s="108"/>
      <c r="K63" s="119">
        <v>17</v>
      </c>
      <c r="L63" s="108"/>
    </row>
    <row r="64" spans="1:12" ht="18.75" x14ac:dyDescent="0.25">
      <c r="A64" s="84"/>
      <c r="B64" s="40"/>
      <c r="C64" s="111"/>
      <c r="D64" s="109">
        <f>SUM(D42:D58,D61)</f>
        <v>4.5999999999999996</v>
      </c>
      <c r="E64" s="111"/>
      <c r="F64" s="109">
        <f>SUM(F42:F58,F61)</f>
        <v>4.8000000000000007</v>
      </c>
      <c r="G64" s="138"/>
      <c r="H64" s="132">
        <f>SUM(H42:H58,H61)</f>
        <v>5.3000000000000007</v>
      </c>
      <c r="I64" s="111"/>
      <c r="J64" s="109">
        <f>SUM(J42:J58,J61)</f>
        <v>3.4</v>
      </c>
      <c r="K64" s="111"/>
      <c r="L64" s="109">
        <f>SUM(L42:L58,L61)</f>
        <v>5.6</v>
      </c>
    </row>
    <row r="65" spans="1:12" ht="33" customHeight="1" x14ac:dyDescent="0.25">
      <c r="A65" s="179" t="s">
        <v>108</v>
      </c>
      <c r="B65" s="180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78.75" x14ac:dyDescent="0.25">
      <c r="A66" s="170" t="s">
        <v>109</v>
      </c>
      <c r="B66" s="80" t="s">
        <v>110</v>
      </c>
      <c r="C66" s="105"/>
      <c r="D66" s="108">
        <f>IF(D67&gt;D68,D67,D68)</f>
        <v>0</v>
      </c>
      <c r="E66" s="105" t="str">
        <f>IF(OR(F67&gt;=1,F68&gt;=1),"Есть","Нет")</f>
        <v>Есть</v>
      </c>
      <c r="F66" s="108">
        <v>1</v>
      </c>
      <c r="G66" s="136" t="str">
        <f>IF(OR(H67&gt;=1,H68&gt;=1),"Есть","Нет")</f>
        <v>Нет</v>
      </c>
      <c r="H66" s="128">
        <f>IF(H67&gt;H68,H67,H68)</f>
        <v>0</v>
      </c>
      <c r="I66" s="105" t="str">
        <f>IF(OR(J67&gt;=1,J68&gt;=1),"Есть","Нет")</f>
        <v>Нет</v>
      </c>
      <c r="J66" s="108">
        <f>IF(J67&gt;J68,J67,J68)</f>
        <v>0</v>
      </c>
      <c r="K66" s="105" t="str">
        <f>IF(OR(L67&gt;=1,L68&gt;=1),"Есть","Нет")</f>
        <v>Есть</v>
      </c>
      <c r="L66" s="108">
        <f>IF(L67&gt;L68,L67,L68)</f>
        <v>1</v>
      </c>
    </row>
    <row r="67" spans="1:12" ht="18.75" x14ac:dyDescent="0.25">
      <c r="A67" s="171"/>
      <c r="B67" s="82" t="s">
        <v>366</v>
      </c>
      <c r="C67" s="120" t="s">
        <v>386</v>
      </c>
      <c r="D67" s="106">
        <f>IF(C67="Есть",1,0)</f>
        <v>0</v>
      </c>
      <c r="E67" s="120" t="s">
        <v>386</v>
      </c>
      <c r="F67" s="106">
        <f>IF(E67="Есть",1,0)</f>
        <v>0</v>
      </c>
      <c r="G67" s="127" t="s">
        <v>386</v>
      </c>
      <c r="H67" s="130">
        <f>IF(G67="Есть",1,0)</f>
        <v>0</v>
      </c>
      <c r="I67" s="120" t="s">
        <v>386</v>
      </c>
      <c r="J67" s="106">
        <f>IF(I67="Есть",1,0)</f>
        <v>0</v>
      </c>
      <c r="K67" s="120" t="s">
        <v>385</v>
      </c>
      <c r="L67" s="106">
        <f>IF(K67="Есть",1,0)</f>
        <v>1</v>
      </c>
    </row>
    <row r="68" spans="1:12" ht="18.75" x14ac:dyDescent="0.25">
      <c r="A68" s="172"/>
      <c r="B68" s="82" t="s">
        <v>367</v>
      </c>
      <c r="C68" s="120" t="s">
        <v>386</v>
      </c>
      <c r="D68" s="106">
        <f>IF(C68="Есть",2,0)</f>
        <v>0</v>
      </c>
      <c r="E68" s="120" t="s">
        <v>385</v>
      </c>
      <c r="F68" s="106">
        <v>2</v>
      </c>
      <c r="G68" s="127" t="s">
        <v>386</v>
      </c>
      <c r="H68" s="130">
        <f>IF(G68="Есть",2,0)</f>
        <v>0</v>
      </c>
      <c r="I68" s="120" t="s">
        <v>386</v>
      </c>
      <c r="J68" s="106">
        <f>IF(I68="Есть",2,0)</f>
        <v>0</v>
      </c>
      <c r="K68" s="120" t="s">
        <v>386</v>
      </c>
      <c r="L68" s="106">
        <f>IF(K68="Есть",2,0)</f>
        <v>0</v>
      </c>
    </row>
    <row r="69" spans="1:12" ht="47.25" x14ac:dyDescent="0.25">
      <c r="A69" s="80" t="s">
        <v>111</v>
      </c>
      <c r="B69" s="80" t="s">
        <v>112</v>
      </c>
      <c r="C69" s="120" t="s">
        <v>385</v>
      </c>
      <c r="D69" s="108">
        <f t="shared" ref="D69:D72" si="25">IF(C69="Есть",1,0)</f>
        <v>1</v>
      </c>
      <c r="E69" s="120" t="s">
        <v>386</v>
      </c>
      <c r="F69" s="108">
        <f t="shared" ref="F69" si="26">IF(E69="Есть",1,0)</f>
        <v>0</v>
      </c>
      <c r="G69" s="127" t="s">
        <v>386</v>
      </c>
      <c r="H69" s="128">
        <f t="shared" ref="H69:H72" si="27">IF(G69="Есть",1,0)</f>
        <v>0</v>
      </c>
      <c r="I69" s="120" t="s">
        <v>385</v>
      </c>
      <c r="J69" s="108">
        <f t="shared" ref="J69:J72" si="28">IF(I69="Есть",1,0)</f>
        <v>1</v>
      </c>
      <c r="K69" s="120" t="s">
        <v>386</v>
      </c>
      <c r="L69" s="108">
        <f t="shared" ref="L69:L72" si="29">IF(K69="Есть",1,0)</f>
        <v>0</v>
      </c>
    </row>
    <row r="70" spans="1:12" ht="47.25" x14ac:dyDescent="0.25">
      <c r="A70" s="80" t="s">
        <v>113</v>
      </c>
      <c r="B70" s="80" t="s">
        <v>114</v>
      </c>
      <c r="C70" s="120" t="s">
        <v>386</v>
      </c>
      <c r="D70" s="108">
        <f t="shared" si="25"/>
        <v>0</v>
      </c>
      <c r="E70" s="120" t="s">
        <v>386</v>
      </c>
      <c r="F70" s="108">
        <v>0</v>
      </c>
      <c r="G70" s="127" t="s">
        <v>386</v>
      </c>
      <c r="H70" s="128">
        <f t="shared" si="27"/>
        <v>0</v>
      </c>
      <c r="I70" s="120" t="s">
        <v>386</v>
      </c>
      <c r="J70" s="108">
        <f t="shared" si="28"/>
        <v>0</v>
      </c>
      <c r="K70" s="120" t="s">
        <v>386</v>
      </c>
      <c r="L70" s="108">
        <f t="shared" si="29"/>
        <v>0</v>
      </c>
    </row>
    <row r="71" spans="1:12" ht="63" x14ac:dyDescent="0.25">
      <c r="A71" s="80" t="s">
        <v>115</v>
      </c>
      <c r="B71" s="80" t="s">
        <v>116</v>
      </c>
      <c r="C71" s="120" t="s">
        <v>386</v>
      </c>
      <c r="D71" s="108">
        <f t="shared" si="25"/>
        <v>0</v>
      </c>
      <c r="E71" s="120" t="s">
        <v>385</v>
      </c>
      <c r="F71" s="108">
        <v>1</v>
      </c>
      <c r="G71" s="127" t="s">
        <v>386</v>
      </c>
      <c r="H71" s="128">
        <f t="shared" si="27"/>
        <v>0</v>
      </c>
      <c r="I71" s="120" t="s">
        <v>386</v>
      </c>
      <c r="J71" s="108">
        <f t="shared" si="28"/>
        <v>0</v>
      </c>
      <c r="K71" s="120" t="s">
        <v>386</v>
      </c>
      <c r="L71" s="108">
        <f t="shared" si="29"/>
        <v>0</v>
      </c>
    </row>
    <row r="72" spans="1:12" ht="47.25" x14ac:dyDescent="0.25">
      <c r="A72" s="80" t="s">
        <v>117</v>
      </c>
      <c r="B72" s="80" t="s">
        <v>118</v>
      </c>
      <c r="C72" s="120" t="s">
        <v>386</v>
      </c>
      <c r="D72" s="108">
        <f t="shared" si="25"/>
        <v>0</v>
      </c>
      <c r="E72" s="120" t="s">
        <v>385</v>
      </c>
      <c r="F72" s="108">
        <v>1</v>
      </c>
      <c r="G72" s="127" t="s">
        <v>386</v>
      </c>
      <c r="H72" s="128">
        <f t="shared" si="27"/>
        <v>0</v>
      </c>
      <c r="I72" s="120" t="s">
        <v>386</v>
      </c>
      <c r="J72" s="108">
        <f t="shared" si="28"/>
        <v>0</v>
      </c>
      <c r="K72" s="120" t="s">
        <v>386</v>
      </c>
      <c r="L72" s="108">
        <f t="shared" si="29"/>
        <v>0</v>
      </c>
    </row>
    <row r="73" spans="1:12" ht="18.75" x14ac:dyDescent="0.25">
      <c r="A73" s="84"/>
      <c r="B73" s="40"/>
      <c r="C73" s="111"/>
      <c r="D73" s="112">
        <f>SUM(D66,D69:D72)</f>
        <v>1</v>
      </c>
      <c r="E73" s="111"/>
      <c r="F73" s="112">
        <f>SUM(F66,F69:F72)</f>
        <v>3</v>
      </c>
      <c r="G73" s="138"/>
      <c r="H73" s="139">
        <f>SUM(H66,H69:H72)</f>
        <v>0</v>
      </c>
      <c r="I73" s="111"/>
      <c r="J73" s="112">
        <f>SUM(J66,J69:J72)</f>
        <v>1</v>
      </c>
      <c r="K73" s="111"/>
      <c r="L73" s="112">
        <f>SUM(L66,L69:L72)</f>
        <v>1</v>
      </c>
    </row>
    <row r="74" spans="1:12" ht="46.5" customHeight="1" x14ac:dyDescent="0.25">
      <c r="A74" s="179" t="s">
        <v>119</v>
      </c>
      <c r="B74" s="180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1:12" ht="18.75" x14ac:dyDescent="0.25">
      <c r="A75" s="80" t="s">
        <v>120</v>
      </c>
      <c r="B75" s="80" t="s">
        <v>121</v>
      </c>
      <c r="C75" s="120" t="s">
        <v>388</v>
      </c>
      <c r="D75" s="108">
        <f>IF(C75="1 смена",1,0)</f>
        <v>1</v>
      </c>
      <c r="E75" s="120" t="s">
        <v>388</v>
      </c>
      <c r="F75" s="108">
        <v>1</v>
      </c>
      <c r="G75" s="127" t="s">
        <v>388</v>
      </c>
      <c r="H75" s="128">
        <f>IF(G75="1 смена",1,0)</f>
        <v>1</v>
      </c>
      <c r="I75" s="120" t="s">
        <v>388</v>
      </c>
      <c r="J75" s="108">
        <f>IF(I75="1 смена",1,0)</f>
        <v>1</v>
      </c>
      <c r="K75" s="120" t="s">
        <v>388</v>
      </c>
      <c r="L75" s="108">
        <f>IF(K75="1 смена",1,0)</f>
        <v>1</v>
      </c>
    </row>
    <row r="76" spans="1:12" ht="47.25" x14ac:dyDescent="0.25">
      <c r="A76" s="170" t="s">
        <v>122</v>
      </c>
      <c r="B76" s="80" t="s">
        <v>123</v>
      </c>
      <c r="C76" s="122">
        <f>C77/C78</f>
        <v>21.666666666666668</v>
      </c>
      <c r="D76" s="108">
        <f>IF(C76&lt;=(C79/C80),1,0)</f>
        <v>0</v>
      </c>
      <c r="E76" s="122">
        <v>27.6</v>
      </c>
      <c r="F76" s="108">
        <f>IF(E76&lt;=(E79/E80),1,0)</f>
        <v>0</v>
      </c>
      <c r="G76" s="140">
        <f>G77/G78</f>
        <v>17</v>
      </c>
      <c r="H76" s="128">
        <f>IF(G76&lt;=(G79/G80),1,0)</f>
        <v>1</v>
      </c>
      <c r="I76" s="122">
        <f>I77/I78</f>
        <v>12.222222222222221</v>
      </c>
      <c r="J76" s="108">
        <f>IF(I76&lt;=(I79/I80),1,0)</f>
        <v>1</v>
      </c>
      <c r="K76" s="122">
        <f>K77/K78</f>
        <v>18.818181818181817</v>
      </c>
      <c r="L76" s="108">
        <f>IF(K76&lt;=(K79/K80),1,0)</f>
        <v>0</v>
      </c>
    </row>
    <row r="77" spans="1:12" ht="18.75" x14ac:dyDescent="0.25">
      <c r="A77" s="171"/>
      <c r="B77" s="80" t="s">
        <v>125</v>
      </c>
      <c r="C77" s="118">
        <v>455</v>
      </c>
      <c r="D77" s="108"/>
      <c r="E77" s="118">
        <v>718</v>
      </c>
      <c r="F77" s="108"/>
      <c r="G77" s="135">
        <v>187</v>
      </c>
      <c r="H77" s="128"/>
      <c r="I77" s="118">
        <v>110</v>
      </c>
      <c r="J77" s="108"/>
      <c r="K77" s="118">
        <v>207</v>
      </c>
      <c r="L77" s="108"/>
    </row>
    <row r="78" spans="1:12" ht="18.75" x14ac:dyDescent="0.25">
      <c r="A78" s="171"/>
      <c r="B78" s="80" t="s">
        <v>126</v>
      </c>
      <c r="C78" s="118">
        <v>21</v>
      </c>
      <c r="D78" s="108"/>
      <c r="E78" s="118">
        <v>26</v>
      </c>
      <c r="F78" s="108"/>
      <c r="G78" s="135">
        <v>11</v>
      </c>
      <c r="H78" s="128"/>
      <c r="I78" s="118">
        <v>9</v>
      </c>
      <c r="J78" s="108"/>
      <c r="K78" s="118">
        <v>11</v>
      </c>
      <c r="L78" s="108"/>
    </row>
    <row r="79" spans="1:12" ht="18.75" x14ac:dyDescent="0.25">
      <c r="A79" s="171"/>
      <c r="B79" s="80" t="s">
        <v>127</v>
      </c>
      <c r="C79" s="118">
        <v>442</v>
      </c>
      <c r="D79" s="114"/>
      <c r="E79" s="118">
        <v>698</v>
      </c>
      <c r="F79" s="114"/>
      <c r="G79" s="135">
        <v>197</v>
      </c>
      <c r="H79" s="141"/>
      <c r="I79" s="118">
        <v>118</v>
      </c>
      <c r="J79" s="114"/>
      <c r="K79" s="118">
        <v>199</v>
      </c>
      <c r="L79" s="114"/>
    </row>
    <row r="80" spans="1:12" ht="18.75" x14ac:dyDescent="0.25">
      <c r="A80" s="172"/>
      <c r="B80" s="80" t="s">
        <v>128</v>
      </c>
      <c r="C80" s="118">
        <v>21</v>
      </c>
      <c r="D80" s="108"/>
      <c r="E80" s="118">
        <v>26</v>
      </c>
      <c r="F80" s="108"/>
      <c r="G80" s="135">
        <v>11</v>
      </c>
      <c r="H80" s="128"/>
      <c r="I80" s="118">
        <v>9</v>
      </c>
      <c r="J80" s="108"/>
      <c r="K80" s="118">
        <v>11</v>
      </c>
      <c r="L80" s="108"/>
    </row>
    <row r="81" spans="1:12" ht="47.25" x14ac:dyDescent="0.25">
      <c r="A81" s="170" t="s">
        <v>129</v>
      </c>
      <c r="B81" s="80" t="s">
        <v>130</v>
      </c>
      <c r="C81" s="105">
        <f>C82/C83</f>
        <v>15.689655172413794</v>
      </c>
      <c r="D81" s="108">
        <f>IF(C81&lt;=(C84/C85),1,0)</f>
        <v>1</v>
      </c>
      <c r="E81" s="105">
        <f>E82/E83</f>
        <v>17.095238095238095</v>
      </c>
      <c r="F81" s="108">
        <f>IF(E81&lt;=(E84/E85),1,0)</f>
        <v>0</v>
      </c>
      <c r="G81" s="136">
        <f>G82/G83</f>
        <v>9.8421052631578956</v>
      </c>
      <c r="H81" s="128">
        <f>IF(G81&lt;=(G84/G85),1,0)</f>
        <v>1</v>
      </c>
      <c r="I81" s="105">
        <f>I82/I83</f>
        <v>10</v>
      </c>
      <c r="J81" s="108">
        <f>IF(I81&lt;=(I84/I85),1,0)</f>
        <v>0</v>
      </c>
      <c r="K81" s="105">
        <f>K82/K83</f>
        <v>10.35</v>
      </c>
      <c r="L81" s="108">
        <f>IF(K81&lt;=(K84/K85),1,0)</f>
        <v>0</v>
      </c>
    </row>
    <row r="82" spans="1:12" ht="18.75" x14ac:dyDescent="0.25">
      <c r="A82" s="171"/>
      <c r="B82" s="80" t="s">
        <v>125</v>
      </c>
      <c r="C82" s="118">
        <v>455</v>
      </c>
      <c r="D82" s="108"/>
      <c r="E82" s="118">
        <v>718</v>
      </c>
      <c r="F82" s="108"/>
      <c r="G82" s="135">
        <v>187</v>
      </c>
      <c r="H82" s="128"/>
      <c r="I82" s="118">
        <v>110</v>
      </c>
      <c r="J82" s="108"/>
      <c r="K82" s="118">
        <v>207</v>
      </c>
      <c r="L82" s="108"/>
    </row>
    <row r="83" spans="1:12" ht="18.75" x14ac:dyDescent="0.25">
      <c r="A83" s="171"/>
      <c r="B83" s="80" t="s">
        <v>132</v>
      </c>
      <c r="C83" s="118">
        <v>29</v>
      </c>
      <c r="D83" s="108"/>
      <c r="E83" s="118">
        <v>42</v>
      </c>
      <c r="F83" s="108"/>
      <c r="G83" s="135">
        <v>19</v>
      </c>
      <c r="H83" s="128"/>
      <c r="I83" s="118">
        <v>11</v>
      </c>
      <c r="J83" s="108"/>
      <c r="K83" s="118">
        <v>20</v>
      </c>
      <c r="L83" s="108"/>
    </row>
    <row r="84" spans="1:12" ht="18.75" x14ac:dyDescent="0.25">
      <c r="A84" s="171"/>
      <c r="B84" s="80" t="s">
        <v>127</v>
      </c>
      <c r="C84" s="118">
        <v>442</v>
      </c>
      <c r="D84" s="108"/>
      <c r="E84" s="118">
        <v>698</v>
      </c>
      <c r="F84" s="108"/>
      <c r="G84" s="135">
        <v>197</v>
      </c>
      <c r="H84" s="128"/>
      <c r="I84" s="118">
        <v>118</v>
      </c>
      <c r="J84" s="108"/>
      <c r="K84" s="118">
        <v>199</v>
      </c>
      <c r="L84" s="108"/>
    </row>
    <row r="85" spans="1:12" ht="18.75" x14ac:dyDescent="0.25">
      <c r="A85" s="172"/>
      <c r="B85" s="80" t="s">
        <v>133</v>
      </c>
      <c r="C85" s="118">
        <v>28</v>
      </c>
      <c r="D85" s="108"/>
      <c r="E85" s="118">
        <v>41</v>
      </c>
      <c r="F85" s="108"/>
      <c r="G85" s="135">
        <v>18</v>
      </c>
      <c r="H85" s="128"/>
      <c r="I85" s="118">
        <v>13</v>
      </c>
      <c r="J85" s="108"/>
      <c r="K85" s="118">
        <v>20</v>
      </c>
      <c r="L85" s="108"/>
    </row>
    <row r="86" spans="1:12" ht="63" x14ac:dyDescent="0.25">
      <c r="A86" s="170" t="s">
        <v>134</v>
      </c>
      <c r="B86" s="80" t="s">
        <v>135</v>
      </c>
      <c r="C86" s="105">
        <f>C87/C88</f>
        <v>3.8695652173913042</v>
      </c>
      <c r="D86" s="108">
        <f>IF(C86&lt;=(C89/C90),1,0)</f>
        <v>1</v>
      </c>
      <c r="E86" s="105">
        <f>E87/E88</f>
        <v>6.7735849056603774</v>
      </c>
      <c r="F86" s="108">
        <f>IF(E86&lt;=(E89/E90),1,0)</f>
        <v>1</v>
      </c>
      <c r="G86" s="136">
        <f>G87/G88</f>
        <v>2.9682539682539684</v>
      </c>
      <c r="H86" s="128">
        <f>IF(G86&lt;=(G89/G90),1,0)</f>
        <v>1</v>
      </c>
      <c r="I86" s="105">
        <f>I87/I88</f>
        <v>2.8205128205128207</v>
      </c>
      <c r="J86" s="108">
        <f>IF(I86&lt;=(I89/I90),1,0)</f>
        <v>1</v>
      </c>
      <c r="K86" s="105">
        <f>K87/K88</f>
        <v>2.8356164383561642</v>
      </c>
      <c r="L86" s="108">
        <f>IF(K86&lt;=(K89/K90),1,0)</f>
        <v>1</v>
      </c>
    </row>
    <row r="87" spans="1:12" ht="18.75" x14ac:dyDescent="0.25">
      <c r="A87" s="171"/>
      <c r="B87" s="80" t="s">
        <v>125</v>
      </c>
      <c r="C87" s="119">
        <v>445</v>
      </c>
      <c r="D87" s="108"/>
      <c r="E87" s="119">
        <v>718</v>
      </c>
      <c r="F87" s="108"/>
      <c r="G87" s="137">
        <v>187</v>
      </c>
      <c r="H87" s="128"/>
      <c r="I87" s="119">
        <v>110</v>
      </c>
      <c r="J87" s="108"/>
      <c r="K87" s="119">
        <v>207</v>
      </c>
      <c r="L87" s="108"/>
    </row>
    <row r="88" spans="1:12" ht="31.5" x14ac:dyDescent="0.25">
      <c r="A88" s="171"/>
      <c r="B88" s="80" t="s">
        <v>137</v>
      </c>
      <c r="C88" s="119">
        <v>115</v>
      </c>
      <c r="D88" s="108"/>
      <c r="E88" s="119">
        <v>106</v>
      </c>
      <c r="F88" s="108"/>
      <c r="G88" s="137">
        <v>63</v>
      </c>
      <c r="H88" s="128"/>
      <c r="I88" s="119">
        <v>39</v>
      </c>
      <c r="J88" s="108"/>
      <c r="K88" s="119">
        <v>73</v>
      </c>
      <c r="L88" s="108"/>
    </row>
    <row r="89" spans="1:12" ht="18.75" x14ac:dyDescent="0.25">
      <c r="A89" s="171"/>
      <c r="B89" s="80" t="s">
        <v>127</v>
      </c>
      <c r="C89" s="119">
        <v>442</v>
      </c>
      <c r="D89" s="115"/>
      <c r="E89" s="119">
        <v>698</v>
      </c>
      <c r="F89" s="115"/>
      <c r="G89" s="137">
        <v>197</v>
      </c>
      <c r="H89" s="142"/>
      <c r="I89" s="119">
        <v>118</v>
      </c>
      <c r="J89" s="115"/>
      <c r="K89" s="119">
        <v>199</v>
      </c>
      <c r="L89" s="115"/>
    </row>
    <row r="90" spans="1:12" ht="31.5" x14ac:dyDescent="0.25">
      <c r="A90" s="172"/>
      <c r="B90" s="80" t="s">
        <v>138</v>
      </c>
      <c r="C90" s="119">
        <v>108</v>
      </c>
      <c r="D90" s="108"/>
      <c r="E90" s="119">
        <v>90</v>
      </c>
      <c r="F90" s="108"/>
      <c r="G90" s="137">
        <v>46</v>
      </c>
      <c r="H90" s="128"/>
      <c r="I90" s="119">
        <v>37</v>
      </c>
      <c r="J90" s="108"/>
      <c r="K90" s="119">
        <v>44</v>
      </c>
      <c r="L90" s="108"/>
    </row>
    <row r="91" spans="1:12" ht="63" x14ac:dyDescent="0.25">
      <c r="A91" s="170" t="s">
        <v>139</v>
      </c>
      <c r="B91" s="80" t="s">
        <v>140</v>
      </c>
      <c r="C91" s="105">
        <f>C92/C93</f>
        <v>3.9565217391304346</v>
      </c>
      <c r="D91" s="108">
        <f>IF(C91&lt;=(C94/C95),1,0)</f>
        <v>1</v>
      </c>
      <c r="E91" s="105">
        <f>E92/E93</f>
        <v>6.7735849056603774</v>
      </c>
      <c r="F91" s="108">
        <f>IF(E91&lt;=(E94/E95),1,0)</f>
        <v>1</v>
      </c>
      <c r="G91" s="136">
        <f>G92/G93</f>
        <v>2.9682539682539684</v>
      </c>
      <c r="H91" s="128">
        <f>IF(G91&lt;=(G94/G95),1,0)</f>
        <v>1</v>
      </c>
      <c r="I91" s="105">
        <f>I92/I93</f>
        <v>2.8205128205128207</v>
      </c>
      <c r="J91" s="108">
        <f>IF(I91&lt;=(I94/I95),1,0)</f>
        <v>1</v>
      </c>
      <c r="K91" s="105">
        <f>K92/K93</f>
        <v>2.8356164383561642</v>
      </c>
      <c r="L91" s="108">
        <f>IF(K91&lt;=(K94/K95),1,0)</f>
        <v>1</v>
      </c>
    </row>
    <row r="92" spans="1:12" ht="18.75" x14ac:dyDescent="0.25">
      <c r="A92" s="171"/>
      <c r="B92" s="80" t="s">
        <v>125</v>
      </c>
      <c r="C92" s="119">
        <v>455</v>
      </c>
      <c r="D92" s="108"/>
      <c r="E92" s="119">
        <v>718</v>
      </c>
      <c r="F92" s="108"/>
      <c r="G92" s="137">
        <v>187</v>
      </c>
      <c r="H92" s="128"/>
      <c r="I92" s="119">
        <v>110</v>
      </c>
      <c r="J92" s="108"/>
      <c r="K92" s="119">
        <v>207</v>
      </c>
      <c r="L92" s="108"/>
    </row>
    <row r="93" spans="1:12" ht="47.25" x14ac:dyDescent="0.25">
      <c r="A93" s="171"/>
      <c r="B93" s="80" t="s">
        <v>142</v>
      </c>
      <c r="C93" s="119">
        <v>115</v>
      </c>
      <c r="D93" s="108"/>
      <c r="E93" s="119">
        <v>106</v>
      </c>
      <c r="F93" s="108"/>
      <c r="G93" s="137">
        <v>63</v>
      </c>
      <c r="H93" s="128"/>
      <c r="I93" s="119">
        <v>39</v>
      </c>
      <c r="J93" s="108"/>
      <c r="K93" s="119">
        <v>73</v>
      </c>
      <c r="L93" s="108"/>
    </row>
    <row r="94" spans="1:12" ht="18.75" x14ac:dyDescent="0.25">
      <c r="A94" s="171"/>
      <c r="B94" s="80" t="s">
        <v>143</v>
      </c>
      <c r="C94" s="119">
        <v>442</v>
      </c>
      <c r="D94" s="108"/>
      <c r="E94" s="119">
        <v>698</v>
      </c>
      <c r="F94" s="108"/>
      <c r="G94" s="137">
        <v>197</v>
      </c>
      <c r="H94" s="128"/>
      <c r="I94" s="119">
        <v>118</v>
      </c>
      <c r="J94" s="108"/>
      <c r="K94" s="119">
        <v>199</v>
      </c>
      <c r="L94" s="108"/>
    </row>
    <row r="95" spans="1:12" ht="47.25" x14ac:dyDescent="0.25">
      <c r="A95" s="172"/>
      <c r="B95" s="80" t="s">
        <v>144</v>
      </c>
      <c r="C95" s="119">
        <v>108</v>
      </c>
      <c r="D95" s="108"/>
      <c r="E95" s="119">
        <v>90</v>
      </c>
      <c r="F95" s="108"/>
      <c r="G95" s="137">
        <v>46</v>
      </c>
      <c r="H95" s="128"/>
      <c r="I95" s="119">
        <v>37</v>
      </c>
      <c r="J95" s="108"/>
      <c r="K95" s="119">
        <v>44</v>
      </c>
      <c r="L95" s="108"/>
    </row>
    <row r="96" spans="1:12" ht="78.75" x14ac:dyDescent="0.25">
      <c r="A96" s="170" t="s">
        <v>145</v>
      </c>
      <c r="B96" s="86" t="s">
        <v>146</v>
      </c>
      <c r="C96" s="105" t="str">
        <f>C98</f>
        <v>не менее 50 Мбит/с</v>
      </c>
      <c r="D96" s="108">
        <f>IF(OR(AND(C97="Город",C98="не менее 100 Мбит/с"),AND(C97="Село",C98="не менее 50 Мбит/с"),AND(C97="Село",C98="не менее 100 Мбит/с")),1,0)</f>
        <v>1</v>
      </c>
      <c r="E96" s="105">
        <v>1</v>
      </c>
      <c r="F96" s="108">
        <f>IF(OR(AND(E97="Город",E98="не менее 100 Мбит/с"),AND(E97="Село",E98="не менее 50 Мбит/с"),AND(E97="Село",E98="не менее 100 Мбит/с")),1,0)</f>
        <v>1</v>
      </c>
      <c r="G96" s="136" t="str">
        <f>G98</f>
        <v>не менее 50 Мбит/с</v>
      </c>
      <c r="H96" s="128">
        <f>IF(OR(AND(G97="Город",G98="не менее 100 Мбит/с"),AND(G97="Село",G98="не менее 50 Мбит/с"),AND(G97="Село",G98="не менее 100 Мбит/с")),1,0)</f>
        <v>1</v>
      </c>
      <c r="I96" s="105" t="str">
        <f>I98</f>
        <v>не менее 50 Мбит/с</v>
      </c>
      <c r="J96" s="108">
        <f>IF(OR(AND(I97="Город",I98="не менее 100 Мбит/с"),AND(I97="Село",I98="не менее 50 Мбит/с"),AND(I97="Село",I98="не менее 100 Мбит/с")),1,0)</f>
        <v>1</v>
      </c>
      <c r="K96" s="105" t="s">
        <v>395</v>
      </c>
      <c r="L96" s="108">
        <f>IF(OR(AND(K97="Город",K98="не менее 100 Мбит/с"),AND(K97="Село",K98="не менее 50 Мбит/с"),AND(K97="Село",K98="не менее 100 Мбит/с")),1,0)</f>
        <v>1</v>
      </c>
    </row>
    <row r="97" spans="1:12" ht="31.5" x14ac:dyDescent="0.25">
      <c r="A97" s="171"/>
      <c r="B97" s="80" t="s">
        <v>149</v>
      </c>
      <c r="C97" s="120" t="s">
        <v>389</v>
      </c>
      <c r="D97" s="108"/>
      <c r="E97" s="120" t="s">
        <v>397</v>
      </c>
      <c r="F97" s="108"/>
      <c r="G97" s="127" t="s">
        <v>389</v>
      </c>
      <c r="H97" s="128"/>
      <c r="I97" s="120" t="s">
        <v>389</v>
      </c>
      <c r="J97" s="108"/>
      <c r="K97" s="120" t="s">
        <v>389</v>
      </c>
      <c r="L97" s="108"/>
    </row>
    <row r="98" spans="1:12" ht="18.75" x14ac:dyDescent="0.25">
      <c r="A98" s="172"/>
      <c r="B98" s="80" t="s">
        <v>150</v>
      </c>
      <c r="C98" s="120" t="s">
        <v>390</v>
      </c>
      <c r="D98" s="108"/>
      <c r="E98" s="120" t="s">
        <v>398</v>
      </c>
      <c r="F98" s="108"/>
      <c r="G98" s="127" t="s">
        <v>390</v>
      </c>
      <c r="H98" s="128"/>
      <c r="I98" s="120" t="s">
        <v>390</v>
      </c>
      <c r="J98" s="108"/>
      <c r="K98" s="120" t="s">
        <v>390</v>
      </c>
      <c r="L98" s="108"/>
    </row>
    <row r="99" spans="1:12" ht="63" x14ac:dyDescent="0.25">
      <c r="A99" s="80" t="s">
        <v>151</v>
      </c>
      <c r="B99" s="80" t="s">
        <v>152</v>
      </c>
      <c r="C99" s="118">
        <v>90</v>
      </c>
      <c r="D99" s="108">
        <f>IF(C99&gt;=90,1,0)</f>
        <v>1</v>
      </c>
      <c r="E99" s="118">
        <v>1</v>
      </c>
      <c r="F99" s="108">
        <v>1</v>
      </c>
      <c r="G99" s="131">
        <v>0.95</v>
      </c>
      <c r="H99" s="128">
        <f>IF(G99&gt;=90,1,0)</f>
        <v>0</v>
      </c>
      <c r="I99" s="118"/>
      <c r="J99" s="108">
        <f>IF(I99&gt;=90,1,0)</f>
        <v>0</v>
      </c>
      <c r="K99" s="125">
        <v>1</v>
      </c>
      <c r="L99" s="108">
        <f>IF(K99&gt;=90,1,0)</f>
        <v>0</v>
      </c>
    </row>
    <row r="100" spans="1:12" ht="47.25" x14ac:dyDescent="0.25">
      <c r="A100" s="80" t="s">
        <v>153</v>
      </c>
      <c r="B100" s="80" t="s">
        <v>154</v>
      </c>
      <c r="C100" s="123"/>
      <c r="D100" s="108">
        <f>IF(C100&gt;=90,1,0)</f>
        <v>0</v>
      </c>
      <c r="E100" s="123"/>
      <c r="F100" s="108">
        <v>0</v>
      </c>
      <c r="G100" s="143"/>
      <c r="H100" s="128">
        <f>IF(G100&gt;=90,1,0)</f>
        <v>0</v>
      </c>
      <c r="I100" s="123"/>
      <c r="J100" s="108">
        <f>IF(I100&gt;=90,1,0)</f>
        <v>0</v>
      </c>
      <c r="K100" s="126"/>
      <c r="L100" s="108">
        <f>IF(K100&gt;=90,1,0)</f>
        <v>0</v>
      </c>
    </row>
    <row r="101" spans="1:12" ht="18.75" x14ac:dyDescent="0.25">
      <c r="A101" s="80" t="s">
        <v>156</v>
      </c>
      <c r="B101" s="80" t="s">
        <v>157</v>
      </c>
      <c r="C101" s="120" t="s">
        <v>386</v>
      </c>
      <c r="D101" s="108">
        <f t="shared" ref="D101:D104" si="30">IF(C101="Есть",1,0)</f>
        <v>0</v>
      </c>
      <c r="E101" s="120" t="s">
        <v>386</v>
      </c>
      <c r="F101" s="108">
        <f t="shared" ref="F101:F104" si="31">IF(E101="Есть",1,0)</f>
        <v>0</v>
      </c>
      <c r="G101" s="127" t="s">
        <v>386</v>
      </c>
      <c r="H101" s="128">
        <f t="shared" ref="H101:H104" si="32">IF(G101="Есть",1,0)</f>
        <v>0</v>
      </c>
      <c r="I101" s="120" t="s">
        <v>386</v>
      </c>
      <c r="J101" s="108">
        <f t="shared" ref="J101:J104" si="33">IF(I101="Есть",1,0)</f>
        <v>0</v>
      </c>
      <c r="K101" s="120"/>
      <c r="L101" s="108">
        <f t="shared" ref="L101:L104" si="34">IF(K101="Есть",1,0)</f>
        <v>0</v>
      </c>
    </row>
    <row r="102" spans="1:12" ht="31.5" x14ac:dyDescent="0.25">
      <c r="A102" s="80" t="s">
        <v>158</v>
      </c>
      <c r="B102" s="80" t="s">
        <v>159</v>
      </c>
      <c r="C102" s="120" t="s">
        <v>385</v>
      </c>
      <c r="D102" s="108">
        <f t="shared" si="30"/>
        <v>1</v>
      </c>
      <c r="E102" s="120" t="s">
        <v>386</v>
      </c>
      <c r="F102" s="108">
        <f t="shared" si="31"/>
        <v>0</v>
      </c>
      <c r="G102" s="127" t="s">
        <v>385</v>
      </c>
      <c r="H102" s="128">
        <f t="shared" si="32"/>
        <v>1</v>
      </c>
      <c r="I102" s="120" t="s">
        <v>386</v>
      </c>
      <c r="J102" s="108">
        <f t="shared" si="33"/>
        <v>0</v>
      </c>
      <c r="K102" s="120" t="s">
        <v>385</v>
      </c>
      <c r="L102" s="108">
        <f t="shared" si="34"/>
        <v>1</v>
      </c>
    </row>
    <row r="103" spans="1:12" ht="31.5" x14ac:dyDescent="0.25">
      <c r="A103" s="80" t="s">
        <v>160</v>
      </c>
      <c r="B103" s="80" t="s">
        <v>161</v>
      </c>
      <c r="C103" s="120" t="s">
        <v>386</v>
      </c>
      <c r="D103" s="108">
        <f t="shared" si="30"/>
        <v>0</v>
      </c>
      <c r="E103" s="120" t="s">
        <v>386</v>
      </c>
      <c r="F103" s="108">
        <f t="shared" si="31"/>
        <v>0</v>
      </c>
      <c r="G103" s="127" t="s">
        <v>386</v>
      </c>
      <c r="H103" s="128">
        <f t="shared" si="32"/>
        <v>0</v>
      </c>
      <c r="I103" s="120" t="s">
        <v>386</v>
      </c>
      <c r="J103" s="108">
        <f t="shared" si="33"/>
        <v>0</v>
      </c>
      <c r="K103" s="120" t="s">
        <v>385</v>
      </c>
      <c r="L103" s="108">
        <f t="shared" si="34"/>
        <v>1</v>
      </c>
    </row>
    <row r="104" spans="1:12" ht="31.5" x14ac:dyDescent="0.25">
      <c r="A104" s="80" t="s">
        <v>162</v>
      </c>
      <c r="B104" s="80" t="s">
        <v>163</v>
      </c>
      <c r="C104" s="120" t="s">
        <v>385</v>
      </c>
      <c r="D104" s="108">
        <f t="shared" si="30"/>
        <v>1</v>
      </c>
      <c r="E104" s="120" t="s">
        <v>385</v>
      </c>
      <c r="F104" s="108">
        <f t="shared" si="31"/>
        <v>1</v>
      </c>
      <c r="G104" s="127" t="s">
        <v>385</v>
      </c>
      <c r="H104" s="128">
        <f t="shared" si="32"/>
        <v>1</v>
      </c>
      <c r="I104" s="120" t="s">
        <v>386</v>
      </c>
      <c r="J104" s="108">
        <f t="shared" si="33"/>
        <v>0</v>
      </c>
      <c r="K104" s="120" t="s">
        <v>386</v>
      </c>
      <c r="L104" s="108">
        <f t="shared" si="34"/>
        <v>0</v>
      </c>
    </row>
    <row r="105" spans="1:12" ht="18.75" customHeight="1" x14ac:dyDescent="0.25">
      <c r="A105" s="170" t="s">
        <v>164</v>
      </c>
      <c r="B105" s="80" t="s">
        <v>165</v>
      </c>
      <c r="C105" s="110">
        <f>(C107-C106)/C107*100</f>
        <v>100</v>
      </c>
      <c r="D105" s="108">
        <f>IF(C105=100,1,0)</f>
        <v>1</v>
      </c>
      <c r="E105" s="110">
        <f>(E107-E106)/E107*100</f>
        <v>100</v>
      </c>
      <c r="F105" s="108">
        <f>IF(E105=100,1,0)</f>
        <v>1</v>
      </c>
      <c r="G105" s="134">
        <f>(G107-G106)/G107*100</f>
        <v>100</v>
      </c>
      <c r="H105" s="128">
        <f>IF(G105=100,1,0)</f>
        <v>1</v>
      </c>
      <c r="I105" s="110">
        <f>(I107-I106)/I107*100</f>
        <v>100</v>
      </c>
      <c r="J105" s="108">
        <f>IF(I105=100,1,0)</f>
        <v>1</v>
      </c>
      <c r="K105" s="110">
        <f>(K107-K106)/K107*100</f>
        <v>100</v>
      </c>
      <c r="L105" s="108">
        <f>IF(K105=100,1,0)</f>
        <v>1</v>
      </c>
    </row>
    <row r="106" spans="1:12" ht="18.75" x14ac:dyDescent="0.25">
      <c r="A106" s="171"/>
      <c r="B106" s="80" t="s">
        <v>167</v>
      </c>
      <c r="C106" s="119">
        <v>0</v>
      </c>
      <c r="D106" s="108"/>
      <c r="E106" s="119">
        <v>0</v>
      </c>
      <c r="F106" s="108"/>
      <c r="G106" s="137">
        <v>0</v>
      </c>
      <c r="H106" s="128"/>
      <c r="I106" s="119">
        <v>0</v>
      </c>
      <c r="J106" s="108"/>
      <c r="K106" s="119">
        <v>0</v>
      </c>
      <c r="L106" s="108"/>
    </row>
    <row r="107" spans="1:12" ht="18.75" x14ac:dyDescent="0.25">
      <c r="A107" s="172"/>
      <c r="B107" s="80" t="s">
        <v>168</v>
      </c>
      <c r="C107" s="119">
        <v>32</v>
      </c>
      <c r="D107" s="108"/>
      <c r="E107" s="119">
        <v>47</v>
      </c>
      <c r="F107" s="108"/>
      <c r="G107" s="137">
        <v>49.22</v>
      </c>
      <c r="H107" s="128"/>
      <c r="I107" s="119">
        <v>16.09</v>
      </c>
      <c r="J107" s="108"/>
      <c r="K107" s="119">
        <v>20</v>
      </c>
      <c r="L107" s="108"/>
    </row>
    <row r="108" spans="1:12" ht="18.75" x14ac:dyDescent="0.25">
      <c r="A108" s="170" t="s">
        <v>169</v>
      </c>
      <c r="B108" s="80" t="s">
        <v>170</v>
      </c>
      <c r="C108" s="110">
        <f>C109/C110*100</f>
        <v>24.137931034482758</v>
      </c>
      <c r="D108" s="108">
        <f>IF(C108&gt;=25,1,0)</f>
        <v>0</v>
      </c>
      <c r="E108" s="110">
        <v>12</v>
      </c>
      <c r="F108" s="108">
        <f>IF(E108&gt;=25,1,0)</f>
        <v>0</v>
      </c>
      <c r="G108" s="134">
        <v>13.6</v>
      </c>
      <c r="H108" s="128">
        <f>IF(G108&gt;=25,1,0)</f>
        <v>0</v>
      </c>
      <c r="I108" s="110">
        <f>I109/I110*100</f>
        <v>9.0909090909090917</v>
      </c>
      <c r="J108" s="108">
        <f>IF(I108&gt;=25,1,0)</f>
        <v>0</v>
      </c>
      <c r="K108" s="110">
        <f>K109/K110*100</f>
        <v>10</v>
      </c>
      <c r="L108" s="108">
        <f>IF(K108&gt;=25,1,0)</f>
        <v>0</v>
      </c>
    </row>
    <row r="109" spans="1:12" ht="18.75" x14ac:dyDescent="0.25">
      <c r="A109" s="171"/>
      <c r="B109" s="80" t="s">
        <v>172</v>
      </c>
      <c r="C109" s="119">
        <v>7</v>
      </c>
      <c r="D109" s="108"/>
      <c r="E109" s="119">
        <v>5</v>
      </c>
      <c r="F109" s="108"/>
      <c r="G109" s="137">
        <v>3</v>
      </c>
      <c r="H109" s="128"/>
      <c r="I109" s="119">
        <v>1</v>
      </c>
      <c r="J109" s="108"/>
      <c r="K109" s="119">
        <v>2</v>
      </c>
      <c r="L109" s="108"/>
    </row>
    <row r="110" spans="1:12" ht="18.75" x14ac:dyDescent="0.25">
      <c r="A110" s="172"/>
      <c r="B110" s="80" t="s">
        <v>173</v>
      </c>
      <c r="C110" s="119">
        <v>29</v>
      </c>
      <c r="D110" s="108"/>
      <c r="E110" s="119">
        <v>42</v>
      </c>
      <c r="F110" s="108"/>
      <c r="G110" s="137">
        <v>22</v>
      </c>
      <c r="H110" s="128"/>
      <c r="I110" s="119">
        <v>11</v>
      </c>
      <c r="J110" s="108"/>
      <c r="K110" s="119">
        <v>20</v>
      </c>
      <c r="L110" s="108"/>
    </row>
    <row r="111" spans="1:12" ht="18.75" x14ac:dyDescent="0.25">
      <c r="A111" s="170" t="s">
        <v>174</v>
      </c>
      <c r="B111" s="80" t="s">
        <v>175</v>
      </c>
      <c r="C111" s="110">
        <f>C112/C113*100</f>
        <v>10.344827586206897</v>
      </c>
      <c r="D111" s="108">
        <f>IF(C111&lt;=10,1,0)</f>
        <v>0</v>
      </c>
      <c r="E111" s="110">
        <v>5</v>
      </c>
      <c r="F111" s="108">
        <f>IF(E111&lt;=10,1,0)</f>
        <v>1</v>
      </c>
      <c r="G111" s="134">
        <v>9</v>
      </c>
      <c r="H111" s="128">
        <f>IF(G111&lt;=10,1,0)</f>
        <v>1</v>
      </c>
      <c r="I111" s="110">
        <f>I112/I113*100</f>
        <v>0</v>
      </c>
      <c r="J111" s="108">
        <f>IF(I111&lt;=10,1,0)</f>
        <v>1</v>
      </c>
      <c r="K111" s="110">
        <f>K112/K113*100</f>
        <v>10</v>
      </c>
      <c r="L111" s="108">
        <f>IF(K111&lt;=10,1,0)</f>
        <v>1</v>
      </c>
    </row>
    <row r="112" spans="1:12" ht="18.75" x14ac:dyDescent="0.25">
      <c r="A112" s="171"/>
      <c r="B112" s="80" t="s">
        <v>177</v>
      </c>
      <c r="C112" s="119">
        <v>3</v>
      </c>
      <c r="D112" s="108"/>
      <c r="E112" s="119">
        <v>2</v>
      </c>
      <c r="F112" s="108"/>
      <c r="G112" s="137">
        <v>2</v>
      </c>
      <c r="H112" s="128"/>
      <c r="I112" s="119">
        <v>0</v>
      </c>
      <c r="J112" s="108"/>
      <c r="K112" s="119">
        <v>2</v>
      </c>
      <c r="L112" s="108"/>
    </row>
    <row r="113" spans="1:12" ht="18.75" x14ac:dyDescent="0.25">
      <c r="A113" s="172"/>
      <c r="B113" s="80" t="s">
        <v>173</v>
      </c>
      <c r="C113" s="119">
        <v>29</v>
      </c>
      <c r="D113" s="108"/>
      <c r="E113" s="119">
        <v>42</v>
      </c>
      <c r="F113" s="108"/>
      <c r="G113" s="137">
        <v>22</v>
      </c>
      <c r="H113" s="128"/>
      <c r="I113" s="119">
        <v>11</v>
      </c>
      <c r="J113" s="108"/>
      <c r="K113" s="119">
        <v>20</v>
      </c>
      <c r="L113" s="108"/>
    </row>
    <row r="114" spans="1:12" ht="31.5" x14ac:dyDescent="0.25">
      <c r="A114" s="170" t="s">
        <v>179</v>
      </c>
      <c r="B114" s="80" t="s">
        <v>180</v>
      </c>
      <c r="C114" s="110">
        <f>C115/C116*100</f>
        <v>62.068965517241381</v>
      </c>
      <c r="D114" s="108">
        <f>IF(C114&gt;=50,1,0)</f>
        <v>1</v>
      </c>
      <c r="E114" s="110">
        <v>71</v>
      </c>
      <c r="F114" s="108">
        <f>IF(E114&gt;=50,1,0)</f>
        <v>1</v>
      </c>
      <c r="G114" s="134">
        <f>G115/G116*100</f>
        <v>59.090909090909093</v>
      </c>
      <c r="H114" s="128">
        <f>IF(G114&gt;=50,1,0)</f>
        <v>1</v>
      </c>
      <c r="I114" s="110">
        <f>I115/I116*100</f>
        <v>36.363636363636367</v>
      </c>
      <c r="J114" s="108">
        <f>IF(I114&gt;=50,1,0)</f>
        <v>0</v>
      </c>
      <c r="K114" s="110">
        <f>K115/K116*100</f>
        <v>80</v>
      </c>
      <c r="L114" s="108">
        <f>IF(K114&gt;=50,1,0)</f>
        <v>1</v>
      </c>
    </row>
    <row r="115" spans="1:12" ht="31.5" x14ac:dyDescent="0.25">
      <c r="A115" s="171"/>
      <c r="B115" s="80" t="s">
        <v>182</v>
      </c>
      <c r="C115" s="119">
        <v>18</v>
      </c>
      <c r="D115" s="108"/>
      <c r="E115" s="119">
        <v>30</v>
      </c>
      <c r="F115" s="108"/>
      <c r="G115" s="137">
        <v>13</v>
      </c>
      <c r="H115" s="128"/>
      <c r="I115" s="119">
        <v>4</v>
      </c>
      <c r="J115" s="108"/>
      <c r="K115" s="119">
        <v>16</v>
      </c>
      <c r="L115" s="108"/>
    </row>
    <row r="116" spans="1:12" ht="18.75" x14ac:dyDescent="0.25">
      <c r="A116" s="172"/>
      <c r="B116" s="80" t="s">
        <v>173</v>
      </c>
      <c r="C116" s="119">
        <v>29</v>
      </c>
      <c r="D116" s="108"/>
      <c r="E116" s="119">
        <v>42</v>
      </c>
      <c r="F116" s="108"/>
      <c r="G116" s="137">
        <v>22</v>
      </c>
      <c r="H116" s="128"/>
      <c r="I116" s="119">
        <v>11</v>
      </c>
      <c r="J116" s="108"/>
      <c r="K116" s="119">
        <v>20</v>
      </c>
      <c r="L116" s="108"/>
    </row>
    <row r="117" spans="1:12" ht="47.25" x14ac:dyDescent="0.25">
      <c r="A117" s="170" t="s">
        <v>183</v>
      </c>
      <c r="B117" s="80" t="s">
        <v>184</v>
      </c>
      <c r="C117" s="110">
        <f>C118/C119*100</f>
        <v>86.206896551724128</v>
      </c>
      <c r="D117" s="108">
        <f>IF(C117&gt;=85,1,0)</f>
        <v>1</v>
      </c>
      <c r="E117" s="110">
        <v>76</v>
      </c>
      <c r="F117" s="108">
        <f>IF(E117&gt;=85,1,0)</f>
        <v>0</v>
      </c>
      <c r="G117" s="134">
        <f>G118/G119*100</f>
        <v>72.727272727272734</v>
      </c>
      <c r="H117" s="128">
        <f>IF(G117&gt;=85,1,0)</f>
        <v>0</v>
      </c>
      <c r="I117" s="110">
        <f>I118/I119*100</f>
        <v>63.636363636363633</v>
      </c>
      <c r="J117" s="108">
        <f>IF(I117&gt;=85,1,0)</f>
        <v>0</v>
      </c>
      <c r="K117" s="110">
        <f>K118/K119*100</f>
        <v>70</v>
      </c>
      <c r="L117" s="108">
        <f>IF(K117&gt;=85,1,0)</f>
        <v>0</v>
      </c>
    </row>
    <row r="118" spans="1:12" ht="18.75" x14ac:dyDescent="0.25">
      <c r="A118" s="171"/>
      <c r="B118" s="80" t="s">
        <v>186</v>
      </c>
      <c r="C118" s="119">
        <v>25</v>
      </c>
      <c r="D118" s="108"/>
      <c r="E118" s="119">
        <v>32</v>
      </c>
      <c r="F118" s="108"/>
      <c r="G118" s="137">
        <v>16</v>
      </c>
      <c r="H118" s="128"/>
      <c r="I118" s="119">
        <v>7</v>
      </c>
      <c r="J118" s="108"/>
      <c r="K118" s="119">
        <v>14</v>
      </c>
      <c r="L118" s="108"/>
    </row>
    <row r="119" spans="1:12" ht="18.75" x14ac:dyDescent="0.25">
      <c r="A119" s="172"/>
      <c r="B119" s="80" t="s">
        <v>173</v>
      </c>
      <c r="C119" s="119">
        <v>29</v>
      </c>
      <c r="D119" s="108"/>
      <c r="E119" s="119">
        <v>42</v>
      </c>
      <c r="F119" s="108"/>
      <c r="G119" s="137">
        <v>22</v>
      </c>
      <c r="H119" s="128"/>
      <c r="I119" s="119">
        <v>11</v>
      </c>
      <c r="J119" s="108"/>
      <c r="K119" s="119">
        <v>20</v>
      </c>
      <c r="L119" s="108"/>
    </row>
    <row r="120" spans="1:12" ht="47.25" x14ac:dyDescent="0.25">
      <c r="A120" s="173" t="s">
        <v>187</v>
      </c>
      <c r="B120" s="80" t="s">
        <v>188</v>
      </c>
      <c r="C120" s="105">
        <f>IF(C121="Есть",0.5,0)+IF(C122="Есть",1,0)+IF(C123="Есть",2,0)</f>
        <v>1.5</v>
      </c>
      <c r="D120" s="108">
        <f>C120</f>
        <v>1.5</v>
      </c>
      <c r="E120" s="105">
        <v>2.5</v>
      </c>
      <c r="F120" s="108">
        <f>E120</f>
        <v>2.5</v>
      </c>
      <c r="G120" s="136">
        <f>IF(G121="Есть",0.5,0)+IF(G122="Есть",1,0)+IF(G123="Есть",2,0)</f>
        <v>1.5</v>
      </c>
      <c r="H120" s="128">
        <f>G120</f>
        <v>1.5</v>
      </c>
      <c r="I120" s="105">
        <f>IF(I121="Есть",0.5,0)+IF(I122="Есть",1,0)+IF(I123="Есть",2,0)</f>
        <v>1.5</v>
      </c>
      <c r="J120" s="108">
        <f>I120</f>
        <v>1.5</v>
      </c>
      <c r="K120" s="105">
        <f>IF(K121="Есть",0.5,0)+IF(K122="Есть",1,0)+IF(K123="Есть",2,0)</f>
        <v>1.5</v>
      </c>
      <c r="L120" s="108">
        <f>K120</f>
        <v>1.5</v>
      </c>
    </row>
    <row r="121" spans="1:12" ht="18.75" x14ac:dyDescent="0.25">
      <c r="A121" s="174"/>
      <c r="B121" s="80" t="s">
        <v>190</v>
      </c>
      <c r="C121" s="120" t="s">
        <v>385</v>
      </c>
      <c r="D121" s="108"/>
      <c r="E121" s="120" t="s">
        <v>385</v>
      </c>
      <c r="F121" s="108"/>
      <c r="G121" s="127" t="s">
        <v>385</v>
      </c>
      <c r="H121" s="128"/>
      <c r="I121" s="120" t="s">
        <v>385</v>
      </c>
      <c r="J121" s="108"/>
      <c r="K121" s="120" t="s">
        <v>385</v>
      </c>
      <c r="L121" s="108"/>
    </row>
    <row r="122" spans="1:12" ht="18.75" x14ac:dyDescent="0.25">
      <c r="A122" s="174"/>
      <c r="B122" s="80" t="s">
        <v>191</v>
      </c>
      <c r="C122" s="120" t="s">
        <v>385</v>
      </c>
      <c r="D122" s="108"/>
      <c r="E122" s="120" t="s">
        <v>385</v>
      </c>
      <c r="F122" s="108"/>
      <c r="G122" s="127" t="s">
        <v>385</v>
      </c>
      <c r="H122" s="128"/>
      <c r="I122" s="120" t="s">
        <v>385</v>
      </c>
      <c r="J122" s="108"/>
      <c r="K122" s="120" t="s">
        <v>385</v>
      </c>
      <c r="L122" s="108"/>
    </row>
    <row r="123" spans="1:12" ht="18.75" x14ac:dyDescent="0.25">
      <c r="A123" s="175"/>
      <c r="B123" s="80" t="s">
        <v>192</v>
      </c>
      <c r="C123" s="120" t="s">
        <v>386</v>
      </c>
      <c r="D123" s="108"/>
      <c r="E123" s="120" t="s">
        <v>386</v>
      </c>
      <c r="F123" s="108"/>
      <c r="G123" s="127" t="s">
        <v>386</v>
      </c>
      <c r="H123" s="128"/>
      <c r="I123" s="120" t="s">
        <v>386</v>
      </c>
      <c r="J123" s="108"/>
      <c r="K123" s="120" t="s">
        <v>386</v>
      </c>
      <c r="L123" s="108"/>
    </row>
    <row r="124" spans="1:12" ht="63" x14ac:dyDescent="0.25">
      <c r="A124" s="80" t="s">
        <v>193</v>
      </c>
      <c r="B124" s="80" t="s">
        <v>194</v>
      </c>
      <c r="C124" s="120" t="s">
        <v>385</v>
      </c>
      <c r="D124" s="108">
        <f>IF(C124="Есть",1,0)</f>
        <v>1</v>
      </c>
      <c r="E124" s="120" t="s">
        <v>385</v>
      </c>
      <c r="F124" s="108">
        <f>IF(E124="Есть",1,0)</f>
        <v>1</v>
      </c>
      <c r="G124" s="127" t="s">
        <v>386</v>
      </c>
      <c r="H124" s="128">
        <f>IF(G124="Есть",1,0)</f>
        <v>0</v>
      </c>
      <c r="I124" s="120" t="s">
        <v>386</v>
      </c>
      <c r="J124" s="108">
        <f>IF(I124="Есть",1,0)</f>
        <v>0</v>
      </c>
      <c r="K124" s="120" t="s">
        <v>385</v>
      </c>
      <c r="L124" s="108">
        <f>IF(K124="Есть",1,0)</f>
        <v>1</v>
      </c>
    </row>
    <row r="125" spans="1:12" ht="47.25" x14ac:dyDescent="0.25">
      <c r="A125" s="80" t="s">
        <v>195</v>
      </c>
      <c r="B125" s="80" t="s">
        <v>196</v>
      </c>
      <c r="C125" s="119" t="s">
        <v>391</v>
      </c>
      <c r="D125" s="108">
        <f>IF(C125&gt;90,1,(IF(C125&lt;80,0,0.5)))</f>
        <v>1</v>
      </c>
      <c r="E125" s="119">
        <v>0.5</v>
      </c>
      <c r="F125" s="108">
        <f>IF(E125&gt;90,1,(IF(E125&lt;80,0,0.5)))</f>
        <v>0</v>
      </c>
      <c r="G125" s="137">
        <v>89.77</v>
      </c>
      <c r="H125" s="128">
        <f>IF(G125&gt;90,1,(IF(G125&lt;80,0,0.5)))</f>
        <v>0.5</v>
      </c>
      <c r="I125" s="119"/>
      <c r="J125" s="108">
        <f>IF(I125&gt;90,1,(IF(I125&lt;80,0,0.5)))</f>
        <v>0</v>
      </c>
      <c r="K125" s="119">
        <v>80</v>
      </c>
      <c r="L125" s="108">
        <f>IF(K125&gt;90,1,(IF(K125&lt;80,0,0.5)))</f>
        <v>0.5</v>
      </c>
    </row>
    <row r="126" spans="1:12" ht="18.75" x14ac:dyDescent="0.25">
      <c r="A126" s="173" t="s">
        <v>199</v>
      </c>
      <c r="B126" s="82" t="s">
        <v>200</v>
      </c>
      <c r="C126" s="120" t="s">
        <v>385</v>
      </c>
      <c r="D126" s="108">
        <f t="shared" ref="D126:D133" si="35">IF(C126="Есть",0.25,0)</f>
        <v>0.25</v>
      </c>
      <c r="E126" s="120" t="s">
        <v>386</v>
      </c>
      <c r="F126" s="108">
        <f t="shared" ref="F126:F133" si="36">IF(E126="Есть",0.25,0)</f>
        <v>0</v>
      </c>
      <c r="G126" s="127" t="s">
        <v>385</v>
      </c>
      <c r="H126" s="128">
        <f t="shared" ref="H126:H133" si="37">IF(G126="Есть",0.25,0)</f>
        <v>0.25</v>
      </c>
      <c r="I126" s="120" t="s">
        <v>385</v>
      </c>
      <c r="J126" s="108">
        <f t="shared" ref="J126:J133" si="38">IF(I126="Есть",0.25,0)</f>
        <v>0.25</v>
      </c>
      <c r="K126" s="120" t="s">
        <v>385</v>
      </c>
      <c r="L126" s="108">
        <f t="shared" ref="L126:L133" si="39">IF(K126="Есть",0.25,0)</f>
        <v>0.25</v>
      </c>
    </row>
    <row r="127" spans="1:12" ht="18.75" x14ac:dyDescent="0.25">
      <c r="A127" s="174"/>
      <c r="B127" s="83"/>
      <c r="C127" s="120" t="s">
        <v>386</v>
      </c>
      <c r="D127" s="108">
        <f t="shared" si="35"/>
        <v>0</v>
      </c>
      <c r="E127" s="120" t="s">
        <v>385</v>
      </c>
      <c r="F127" s="108">
        <f t="shared" si="36"/>
        <v>0.25</v>
      </c>
      <c r="G127" s="127" t="s">
        <v>385</v>
      </c>
      <c r="H127" s="128">
        <f t="shared" si="37"/>
        <v>0.25</v>
      </c>
      <c r="I127" s="120" t="s">
        <v>394</v>
      </c>
      <c r="J127" s="108">
        <f t="shared" si="38"/>
        <v>0</v>
      </c>
      <c r="K127" s="120" t="s">
        <v>385</v>
      </c>
      <c r="L127" s="108">
        <f t="shared" si="39"/>
        <v>0.25</v>
      </c>
    </row>
    <row r="128" spans="1:12" ht="18.75" x14ac:dyDescent="0.25">
      <c r="A128" s="174"/>
      <c r="B128" s="83"/>
      <c r="C128" s="120" t="s">
        <v>386</v>
      </c>
      <c r="D128" s="108">
        <f t="shared" si="35"/>
        <v>0</v>
      </c>
      <c r="E128" s="120" t="s">
        <v>385</v>
      </c>
      <c r="F128" s="108">
        <f t="shared" si="36"/>
        <v>0.25</v>
      </c>
      <c r="G128" s="127" t="s">
        <v>386</v>
      </c>
      <c r="H128" s="128">
        <f t="shared" si="37"/>
        <v>0</v>
      </c>
      <c r="I128" s="120" t="s">
        <v>394</v>
      </c>
      <c r="J128" s="108">
        <f t="shared" si="38"/>
        <v>0</v>
      </c>
      <c r="K128" s="120" t="s">
        <v>394</v>
      </c>
      <c r="L128" s="108">
        <f t="shared" si="39"/>
        <v>0</v>
      </c>
    </row>
    <row r="129" spans="1:12" ht="18.75" x14ac:dyDescent="0.25">
      <c r="A129" s="174"/>
      <c r="B129" s="83"/>
      <c r="C129" s="120" t="s">
        <v>386</v>
      </c>
      <c r="D129" s="108">
        <f t="shared" si="35"/>
        <v>0</v>
      </c>
      <c r="E129" s="120" t="s">
        <v>385</v>
      </c>
      <c r="F129" s="108">
        <f t="shared" si="36"/>
        <v>0.25</v>
      </c>
      <c r="G129" s="127" t="s">
        <v>386</v>
      </c>
      <c r="H129" s="128">
        <f t="shared" si="37"/>
        <v>0</v>
      </c>
      <c r="I129" s="120" t="s">
        <v>394</v>
      </c>
      <c r="J129" s="108">
        <f t="shared" si="38"/>
        <v>0</v>
      </c>
      <c r="K129" s="120" t="s">
        <v>394</v>
      </c>
      <c r="L129" s="108">
        <f t="shared" si="39"/>
        <v>0</v>
      </c>
    </row>
    <row r="130" spans="1:12" ht="18.75" x14ac:dyDescent="0.25">
      <c r="A130" s="174"/>
      <c r="B130" s="83"/>
      <c r="C130" s="120" t="s">
        <v>386</v>
      </c>
      <c r="D130" s="108">
        <f t="shared" si="35"/>
        <v>0</v>
      </c>
      <c r="E130" s="120" t="s">
        <v>385</v>
      </c>
      <c r="F130" s="108">
        <f t="shared" si="36"/>
        <v>0.25</v>
      </c>
      <c r="G130" s="127" t="s">
        <v>385</v>
      </c>
      <c r="H130" s="128">
        <f t="shared" si="37"/>
        <v>0.25</v>
      </c>
      <c r="I130" s="120" t="s">
        <v>394</v>
      </c>
      <c r="J130" s="108">
        <f t="shared" si="38"/>
        <v>0</v>
      </c>
      <c r="K130" s="120" t="s">
        <v>394</v>
      </c>
      <c r="L130" s="108">
        <f t="shared" si="39"/>
        <v>0</v>
      </c>
    </row>
    <row r="131" spans="1:12" ht="18.75" x14ac:dyDescent="0.25">
      <c r="A131" s="174"/>
      <c r="B131" s="83"/>
      <c r="C131" s="120" t="s">
        <v>385</v>
      </c>
      <c r="D131" s="108">
        <f t="shared" si="35"/>
        <v>0.25</v>
      </c>
      <c r="E131" s="120" t="s">
        <v>385</v>
      </c>
      <c r="F131" s="108">
        <f t="shared" si="36"/>
        <v>0.25</v>
      </c>
      <c r="G131" s="127" t="s">
        <v>386</v>
      </c>
      <c r="H131" s="128">
        <f t="shared" si="37"/>
        <v>0</v>
      </c>
      <c r="I131" s="120" t="s">
        <v>386</v>
      </c>
      <c r="J131" s="108">
        <f t="shared" si="38"/>
        <v>0</v>
      </c>
      <c r="K131" s="120" t="s">
        <v>394</v>
      </c>
      <c r="L131" s="108">
        <f t="shared" si="39"/>
        <v>0</v>
      </c>
    </row>
    <row r="132" spans="1:12" ht="18.75" x14ac:dyDescent="0.25">
      <c r="A132" s="174"/>
      <c r="B132" s="83"/>
      <c r="C132" s="120" t="s">
        <v>386</v>
      </c>
      <c r="D132" s="108">
        <f t="shared" si="35"/>
        <v>0</v>
      </c>
      <c r="E132" s="120" t="s">
        <v>386</v>
      </c>
      <c r="F132" s="108">
        <f t="shared" si="36"/>
        <v>0</v>
      </c>
      <c r="G132" s="127" t="s">
        <v>386</v>
      </c>
      <c r="H132" s="128">
        <f t="shared" si="37"/>
        <v>0</v>
      </c>
      <c r="I132" s="120" t="s">
        <v>394</v>
      </c>
      <c r="J132" s="108">
        <f t="shared" si="38"/>
        <v>0</v>
      </c>
      <c r="K132" s="120" t="s">
        <v>394</v>
      </c>
      <c r="L132" s="108">
        <f t="shared" si="39"/>
        <v>0</v>
      </c>
    </row>
    <row r="133" spans="1:12" ht="18.75" x14ac:dyDescent="0.25">
      <c r="A133" s="175"/>
      <c r="B133" s="83"/>
      <c r="C133" s="120" t="s">
        <v>386</v>
      </c>
      <c r="D133" s="108">
        <f t="shared" si="35"/>
        <v>0</v>
      </c>
      <c r="E133" s="120" t="s">
        <v>385</v>
      </c>
      <c r="F133" s="108">
        <f t="shared" si="36"/>
        <v>0.25</v>
      </c>
      <c r="G133" s="127" t="s">
        <v>386</v>
      </c>
      <c r="H133" s="128">
        <f t="shared" si="37"/>
        <v>0</v>
      </c>
      <c r="I133" s="120" t="s">
        <v>394</v>
      </c>
      <c r="J133" s="108">
        <f t="shared" si="38"/>
        <v>0</v>
      </c>
      <c r="K133" s="120" t="s">
        <v>394</v>
      </c>
      <c r="L133" s="108">
        <f t="shared" si="39"/>
        <v>0</v>
      </c>
    </row>
    <row r="134" spans="1:12" ht="31.5" x14ac:dyDescent="0.25">
      <c r="A134" s="80" t="s">
        <v>203</v>
      </c>
      <c r="B134" s="86" t="s">
        <v>204</v>
      </c>
      <c r="C134" s="120" t="s">
        <v>387</v>
      </c>
      <c r="D134" s="108">
        <f t="shared" ref="D134:D135" si="40">IF(C134="Да",1,0)</f>
        <v>1</v>
      </c>
      <c r="E134" s="120" t="s">
        <v>386</v>
      </c>
      <c r="F134" s="108">
        <f t="shared" ref="F134:F135" si="41">IF(E134="Да",1,0)</f>
        <v>0</v>
      </c>
      <c r="G134" s="127" t="s">
        <v>386</v>
      </c>
      <c r="H134" s="128">
        <f t="shared" ref="H134:H135" si="42">IF(G134="Да",1,0)</f>
        <v>0</v>
      </c>
      <c r="I134" s="120" t="s">
        <v>386</v>
      </c>
      <c r="J134" s="108">
        <f t="shared" ref="J134:J135" si="43">IF(I134="Да",1,0)</f>
        <v>0</v>
      </c>
      <c r="K134" s="120" t="s">
        <v>386</v>
      </c>
      <c r="L134" s="108">
        <f t="shared" ref="L134:L135" si="44">IF(K134="Да",1,0)</f>
        <v>0</v>
      </c>
    </row>
    <row r="135" spans="1:12" ht="31.5" x14ac:dyDescent="0.25">
      <c r="A135" s="87" t="s">
        <v>206</v>
      </c>
      <c r="B135" s="86" t="s">
        <v>207</v>
      </c>
      <c r="C135" s="120" t="s">
        <v>386</v>
      </c>
      <c r="D135" s="108">
        <f t="shared" si="40"/>
        <v>0</v>
      </c>
      <c r="E135" s="120" t="s">
        <v>386</v>
      </c>
      <c r="F135" s="108">
        <f t="shared" si="41"/>
        <v>0</v>
      </c>
      <c r="G135" s="127" t="s">
        <v>386</v>
      </c>
      <c r="H135" s="128">
        <f t="shared" si="42"/>
        <v>0</v>
      </c>
      <c r="I135" s="120" t="s">
        <v>386</v>
      </c>
      <c r="J135" s="108">
        <f t="shared" si="43"/>
        <v>0</v>
      </c>
      <c r="K135" s="120" t="s">
        <v>386</v>
      </c>
      <c r="L135" s="108">
        <f t="shared" si="44"/>
        <v>0</v>
      </c>
    </row>
    <row r="136" spans="1:12" ht="18.75" x14ac:dyDescent="0.25">
      <c r="A136" s="84"/>
      <c r="B136" s="40"/>
      <c r="C136" s="111"/>
      <c r="D136" s="116">
        <f>SUM(D75:D76,D81,D86,D91,D96,D99:D105,D108,D111,D114,D117,D120,D124:D135)</f>
        <v>16</v>
      </c>
      <c r="E136" s="111"/>
      <c r="F136" s="116">
        <f>SUM(F75:F76,F81,F86,F91,F96,F99:F105,F108,F111,F114,F117,F120,F124:F135)</f>
        <v>14</v>
      </c>
      <c r="G136" s="138"/>
      <c r="H136" s="144">
        <f>SUM(H75:H76,H81,H86,H91,H96,H99:H105,H108,H111,H114,H117,H120,H124:H135)</f>
        <v>13.75</v>
      </c>
      <c r="I136" s="111"/>
      <c r="J136" s="116">
        <f>SUM(J75:J76,J81,J86,J91,J96,J99:J105,J108,J111,J114,J117,J120,J124:J135)</f>
        <v>8.75</v>
      </c>
      <c r="K136" s="111"/>
      <c r="L136" s="116">
        <f>SUM(L75:L76,L81,L86,L91,L96,L99:L105,L108,L111,L114,L117,L120,L124:L135)</f>
        <v>12.5</v>
      </c>
    </row>
    <row r="137" spans="1:12" ht="45" customHeight="1" x14ac:dyDescent="0.25">
      <c r="A137" s="179" t="s">
        <v>208</v>
      </c>
      <c r="B137" s="180"/>
      <c r="C137" s="81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1:12" ht="31.5" x14ac:dyDescent="0.25">
      <c r="A138" s="86" t="s">
        <v>209</v>
      </c>
      <c r="B138" s="80" t="s">
        <v>210</v>
      </c>
      <c r="C138" s="120" t="s">
        <v>386</v>
      </c>
      <c r="D138" s="108">
        <f t="shared" ref="D138:D139" si="45">IF(C138="Нет",1,0)</f>
        <v>1</v>
      </c>
      <c r="E138" s="120" t="s">
        <v>386</v>
      </c>
      <c r="F138" s="108">
        <v>1</v>
      </c>
      <c r="G138" s="127" t="s">
        <v>386</v>
      </c>
      <c r="H138" s="128">
        <f t="shared" ref="H138:H139" si="46">IF(G138="Нет",1,0)</f>
        <v>1</v>
      </c>
      <c r="I138" s="120" t="s">
        <v>386</v>
      </c>
      <c r="J138" s="108">
        <f t="shared" ref="J138:J139" si="47">IF(I138="Нет",1,0)</f>
        <v>1</v>
      </c>
      <c r="K138" s="120" t="s">
        <v>386</v>
      </c>
      <c r="L138" s="108">
        <f t="shared" ref="L138:L139" si="48">IF(K138="Нет",1,0)</f>
        <v>1</v>
      </c>
    </row>
    <row r="139" spans="1:12" ht="63" x14ac:dyDescent="0.25">
      <c r="A139" s="80" t="s">
        <v>211</v>
      </c>
      <c r="B139" s="80" t="s">
        <v>212</v>
      </c>
      <c r="C139" s="120" t="s">
        <v>386</v>
      </c>
      <c r="D139" s="108">
        <f t="shared" si="45"/>
        <v>1</v>
      </c>
      <c r="E139" s="120" t="s">
        <v>386</v>
      </c>
      <c r="F139" s="108">
        <v>1</v>
      </c>
      <c r="G139" s="127" t="s">
        <v>385</v>
      </c>
      <c r="H139" s="128">
        <f t="shared" si="46"/>
        <v>0</v>
      </c>
      <c r="I139" s="120" t="s">
        <v>385</v>
      </c>
      <c r="J139" s="108">
        <f t="shared" si="47"/>
        <v>0</v>
      </c>
      <c r="K139" s="120" t="s">
        <v>385</v>
      </c>
      <c r="L139" s="108">
        <f t="shared" si="48"/>
        <v>0</v>
      </c>
    </row>
    <row r="140" spans="1:12" ht="18.75" x14ac:dyDescent="0.25">
      <c r="A140" s="84"/>
      <c r="B140" s="40"/>
      <c r="C140" s="111"/>
      <c r="D140" s="113">
        <f>SUM(D138:D139)</f>
        <v>2</v>
      </c>
      <c r="E140" s="111"/>
      <c r="F140" s="113">
        <f>SUM(F138:F139)</f>
        <v>2</v>
      </c>
      <c r="G140" s="138"/>
      <c r="H140" s="145">
        <f>SUM(H138:H139)</f>
        <v>1</v>
      </c>
      <c r="I140" s="111"/>
      <c r="J140" s="113">
        <f>SUM(J138:J139)</f>
        <v>1</v>
      </c>
      <c r="K140" s="111"/>
      <c r="L140" s="113">
        <f>SUM(L138:L139)</f>
        <v>1</v>
      </c>
    </row>
    <row r="141" spans="1:12" ht="39" customHeight="1" x14ac:dyDescent="0.25">
      <c r="A141" s="179" t="s">
        <v>213</v>
      </c>
      <c r="B141" s="180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ht="47.25" x14ac:dyDescent="0.25">
      <c r="A142" s="80" t="s">
        <v>214</v>
      </c>
      <c r="B142" s="80" t="s">
        <v>215</v>
      </c>
      <c r="C142" s="120" t="s">
        <v>385</v>
      </c>
      <c r="D142" s="108">
        <f>IF(C142="Есть",1,0)</f>
        <v>1</v>
      </c>
      <c r="E142" s="120" t="s">
        <v>385</v>
      </c>
      <c r="F142" s="108">
        <v>1</v>
      </c>
      <c r="G142" s="127" t="s">
        <v>385</v>
      </c>
      <c r="H142" s="128">
        <f>IF(G142="Есть",1,0)</f>
        <v>1</v>
      </c>
      <c r="I142" s="120" t="s">
        <v>386</v>
      </c>
      <c r="J142" s="108">
        <f>IF(I142="Есть",1,0)</f>
        <v>0</v>
      </c>
      <c r="K142" s="120" t="s">
        <v>385</v>
      </c>
      <c r="L142" s="108">
        <f>IF(K142="Есть",1,0)</f>
        <v>1</v>
      </c>
    </row>
    <row r="143" spans="1:12" ht="63" x14ac:dyDescent="0.25">
      <c r="A143" s="170" t="s">
        <v>216</v>
      </c>
      <c r="B143" s="80" t="s">
        <v>217</v>
      </c>
      <c r="C143" s="105" t="str">
        <f>IF(D143&gt;0,"Есть","Нет")</f>
        <v>Есть</v>
      </c>
      <c r="D143" s="108">
        <f>IF(D144&gt;D146,D144,D146)</f>
        <v>1.5</v>
      </c>
      <c r="E143" s="105" t="str">
        <f>IF(F143&gt;0,"Есть","Нет")</f>
        <v>Есть</v>
      </c>
      <c r="F143" s="108">
        <f>IF(F144&gt;F146,F144,F146)</f>
        <v>1.5</v>
      </c>
      <c r="G143" s="136" t="str">
        <f>IF(H143&gt;0,"Есть","Нет")</f>
        <v>Есть</v>
      </c>
      <c r="H143" s="128">
        <f>IF(H144&gt;H146,H144,H146)</f>
        <v>1.5</v>
      </c>
      <c r="I143" s="105" t="str">
        <f>IF(J143&gt;0,"Есть","Нет")</f>
        <v>Есть</v>
      </c>
      <c r="J143" s="108">
        <f>IF(J144&gt;J146,J144,J146)</f>
        <v>1</v>
      </c>
      <c r="K143" s="105" t="str">
        <f>IF(L143&gt;0,"Есть","Нет")</f>
        <v>Есть</v>
      </c>
      <c r="L143" s="108">
        <f>IF(L144&gt;L146,L144,L146)</f>
        <v>1.5</v>
      </c>
    </row>
    <row r="144" spans="1:12" ht="47.25" x14ac:dyDescent="0.25">
      <c r="A144" s="171"/>
      <c r="B144" s="80" t="s">
        <v>218</v>
      </c>
      <c r="C144" s="118">
        <v>412</v>
      </c>
      <c r="D144" s="106">
        <f>IF(C144/C145&gt;=1,1,0)+IF(C146/C147&gt;=1,0.5,0)</f>
        <v>1.5</v>
      </c>
      <c r="E144" s="118">
        <v>121</v>
      </c>
      <c r="F144" s="106">
        <f>IF(E144/E145&gt;=1,1,0)+IF(E146/E147&gt;=1,0.5,0)</f>
        <v>1.5</v>
      </c>
      <c r="G144" s="135">
        <v>164</v>
      </c>
      <c r="H144" s="130">
        <f>IF(G144/G145&gt;=1,1,0)+IF(G146/G147&gt;=1,0.5,0)</f>
        <v>1.5</v>
      </c>
      <c r="I144" s="118">
        <v>83</v>
      </c>
      <c r="J144" s="106">
        <f>IF(I144/I145&gt;=1,1,0)+IF(I146/I147&gt;=1,0.5,0)</f>
        <v>0.5</v>
      </c>
      <c r="K144" s="118">
        <v>172</v>
      </c>
      <c r="L144" s="106">
        <f>IF(K144/K145&gt;=1,1,0)+IF(K146/K147&gt;=1,0.5,0)</f>
        <v>1.5</v>
      </c>
    </row>
    <row r="145" spans="1:12" ht="47.25" x14ac:dyDescent="0.25">
      <c r="A145" s="171"/>
      <c r="B145" s="80" t="s">
        <v>219</v>
      </c>
      <c r="C145" s="118">
        <v>217</v>
      </c>
      <c r="D145" s="108"/>
      <c r="E145" s="118">
        <v>108</v>
      </c>
      <c r="F145" s="108"/>
      <c r="G145" s="135">
        <v>138</v>
      </c>
      <c r="H145" s="128"/>
      <c r="I145" s="118">
        <v>88</v>
      </c>
      <c r="J145" s="108"/>
      <c r="K145" s="118">
        <v>149</v>
      </c>
      <c r="L145" s="108"/>
    </row>
    <row r="146" spans="1:12" ht="31.5" x14ac:dyDescent="0.25">
      <c r="A146" s="171"/>
      <c r="B146" s="80" t="s">
        <v>220</v>
      </c>
      <c r="C146" s="118">
        <v>8</v>
      </c>
      <c r="D146" s="106">
        <f>IF(C146/C147&gt;=1,1,0)</f>
        <v>1</v>
      </c>
      <c r="E146" s="118">
        <v>7</v>
      </c>
      <c r="F146" s="106">
        <f>IF(E146/E147&gt;=1,1,0)</f>
        <v>1</v>
      </c>
      <c r="G146" s="135">
        <v>10</v>
      </c>
      <c r="H146" s="130">
        <f>IF(G146/G147&gt;=1,1,0)</f>
        <v>1</v>
      </c>
      <c r="I146" s="118">
        <v>9</v>
      </c>
      <c r="J146" s="106">
        <f>IF(I146/I147&gt;=1,1,0)</f>
        <v>1</v>
      </c>
      <c r="K146" s="118">
        <v>11</v>
      </c>
      <c r="L146" s="106">
        <f>IF(K146/K147&gt;=1,1,0)</f>
        <v>1</v>
      </c>
    </row>
    <row r="147" spans="1:12" ht="31.5" x14ac:dyDescent="0.25">
      <c r="A147" s="172"/>
      <c r="B147" s="80" t="s">
        <v>221</v>
      </c>
      <c r="C147" s="118">
        <v>6</v>
      </c>
      <c r="D147" s="108"/>
      <c r="E147" s="118">
        <v>5</v>
      </c>
      <c r="F147" s="108"/>
      <c r="G147" s="135">
        <v>8</v>
      </c>
      <c r="H147" s="128"/>
      <c r="I147" s="118">
        <v>9</v>
      </c>
      <c r="J147" s="108"/>
      <c r="K147" s="118">
        <v>7</v>
      </c>
      <c r="L147" s="108"/>
    </row>
    <row r="148" spans="1:12" ht="63" x14ac:dyDescent="0.25">
      <c r="A148" s="170" t="s">
        <v>222</v>
      </c>
      <c r="B148" s="80" t="s">
        <v>223</v>
      </c>
      <c r="C148" s="108" t="str">
        <f>IF((C149/C150)&gt;=1,"Есть","Нет")</f>
        <v>Есть</v>
      </c>
      <c r="D148" s="108">
        <f>IF(C148="Есть",1,0)</f>
        <v>1</v>
      </c>
      <c r="E148" s="108" t="str">
        <f>IF((E149/E150)&gt;=1,"Есть","Нет")</f>
        <v>Есть</v>
      </c>
      <c r="F148" s="108">
        <f>IF(E148="Есть",1,0)</f>
        <v>1</v>
      </c>
      <c r="G148" s="128" t="s">
        <v>396</v>
      </c>
      <c r="H148" s="128">
        <f>IF(G148="Есть",1,0)</f>
        <v>1</v>
      </c>
      <c r="I148" s="108"/>
      <c r="J148" s="108">
        <v>0</v>
      </c>
      <c r="K148" s="108" t="str">
        <f>IF((K149/K150)&gt;=1,"Есть","Нет")</f>
        <v>Нет</v>
      </c>
      <c r="L148" s="108">
        <f>IF(K148="Есть",1,0)</f>
        <v>0</v>
      </c>
    </row>
    <row r="149" spans="1:12" ht="63" x14ac:dyDescent="0.25">
      <c r="A149" s="171"/>
      <c r="B149" s="80" t="s">
        <v>224</v>
      </c>
      <c r="C149" s="118">
        <v>218</v>
      </c>
      <c r="D149" s="108"/>
      <c r="E149" s="118">
        <v>583</v>
      </c>
      <c r="F149" s="108"/>
      <c r="G149" s="135">
        <v>10</v>
      </c>
      <c r="H149" s="128"/>
      <c r="I149" s="118">
        <v>0</v>
      </c>
      <c r="J149" s="108"/>
      <c r="K149" s="118">
        <v>168</v>
      </c>
      <c r="L149" s="108"/>
    </row>
    <row r="150" spans="1:12" ht="63" x14ac:dyDescent="0.25">
      <c r="A150" s="172"/>
      <c r="B150" s="80" t="s">
        <v>225</v>
      </c>
      <c r="C150" s="118">
        <v>70</v>
      </c>
      <c r="D150" s="108"/>
      <c r="E150" s="118">
        <v>87</v>
      </c>
      <c r="F150" s="108"/>
      <c r="G150" s="135">
        <v>22</v>
      </c>
      <c r="H150" s="128"/>
      <c r="I150" s="118">
        <v>0</v>
      </c>
      <c r="J150" s="108"/>
      <c r="K150" s="118">
        <v>172</v>
      </c>
      <c r="L150" s="108"/>
    </row>
    <row r="151" spans="1:12" ht="63" x14ac:dyDescent="0.25">
      <c r="A151" s="170" t="s">
        <v>226</v>
      </c>
      <c r="B151" s="80" t="s">
        <v>227</v>
      </c>
      <c r="C151" s="110">
        <f>C152/C153*100</f>
        <v>100</v>
      </c>
      <c r="D151" s="108">
        <f>IF(C151=100,1,0)</f>
        <v>1</v>
      </c>
      <c r="E151" s="110">
        <v>0</v>
      </c>
      <c r="F151" s="108">
        <f>IF(E151=100,1,0)</f>
        <v>0</v>
      </c>
      <c r="G151" s="134">
        <f>G152/G153*100</f>
        <v>100</v>
      </c>
      <c r="H151" s="128">
        <f>IF(G151=100,1,0)</f>
        <v>1</v>
      </c>
      <c r="I151" s="110"/>
      <c r="J151" s="108">
        <f>IF(I151=100,1,0)</f>
        <v>0</v>
      </c>
      <c r="K151" s="110">
        <v>100</v>
      </c>
      <c r="L151" s="108">
        <f>IF(K151=100,1,0)</f>
        <v>1</v>
      </c>
    </row>
    <row r="152" spans="1:12" ht="63" x14ac:dyDescent="0.25">
      <c r="A152" s="171"/>
      <c r="B152" s="80" t="s">
        <v>229</v>
      </c>
      <c r="C152" s="118">
        <v>40</v>
      </c>
      <c r="D152" s="108"/>
      <c r="E152" s="118">
        <v>121</v>
      </c>
      <c r="F152" s="108"/>
      <c r="G152" s="135">
        <v>164</v>
      </c>
      <c r="H152" s="128"/>
      <c r="I152" s="118">
        <v>0</v>
      </c>
      <c r="J152" s="108"/>
      <c r="K152" s="118">
        <v>172</v>
      </c>
      <c r="L152" s="108"/>
    </row>
    <row r="153" spans="1:12" ht="47.25" x14ac:dyDescent="0.25">
      <c r="A153" s="172"/>
      <c r="B153" s="80" t="s">
        <v>230</v>
      </c>
      <c r="C153" s="118">
        <v>40</v>
      </c>
      <c r="D153" s="108"/>
      <c r="E153" s="118">
        <v>0</v>
      </c>
      <c r="F153" s="108"/>
      <c r="G153" s="135">
        <v>164</v>
      </c>
      <c r="H153" s="128"/>
      <c r="I153" s="118">
        <v>0</v>
      </c>
      <c r="J153" s="108"/>
      <c r="K153" s="118">
        <v>67</v>
      </c>
      <c r="L153" s="108"/>
    </row>
    <row r="154" spans="1:12" ht="47.25" x14ac:dyDescent="0.25">
      <c r="A154" s="170" t="s">
        <v>231</v>
      </c>
      <c r="B154" s="88" t="s">
        <v>232</v>
      </c>
      <c r="C154" s="110">
        <f>C155/C156*100</f>
        <v>22.613065326633166</v>
      </c>
      <c r="D154" s="108">
        <f>IF(C154&gt;=30,1,0)</f>
        <v>0</v>
      </c>
      <c r="E154" s="110">
        <f>E155/E156*100</f>
        <v>0</v>
      </c>
      <c r="F154" s="108">
        <f>IF(E154&gt;=30,1,0)</f>
        <v>0</v>
      </c>
      <c r="G154" s="134"/>
      <c r="H154" s="128">
        <f>IF(G154&gt;=30,1,0)</f>
        <v>0</v>
      </c>
      <c r="I154" s="110"/>
      <c r="J154" s="108">
        <f>IF(I154&gt;=30,1,0)</f>
        <v>0</v>
      </c>
      <c r="K154" s="110">
        <f>K155/K156*100</f>
        <v>37.068965517241381</v>
      </c>
      <c r="L154" s="108">
        <f>IF(K154&gt;=30,1,0)</f>
        <v>1</v>
      </c>
    </row>
    <row r="155" spans="1:12" ht="47.25" x14ac:dyDescent="0.25">
      <c r="A155" s="171"/>
      <c r="B155" s="80" t="s">
        <v>234</v>
      </c>
      <c r="C155" s="118">
        <v>45</v>
      </c>
      <c r="D155" s="108"/>
      <c r="E155" s="118"/>
      <c r="F155" s="108"/>
      <c r="G155" s="135">
        <v>0</v>
      </c>
      <c r="H155" s="128"/>
      <c r="I155" s="118">
        <v>0</v>
      </c>
      <c r="J155" s="108"/>
      <c r="K155" s="118">
        <v>43</v>
      </c>
      <c r="L155" s="108"/>
    </row>
    <row r="156" spans="1:12" ht="18.75" x14ac:dyDescent="0.25">
      <c r="A156" s="172"/>
      <c r="B156" s="80" t="s">
        <v>235</v>
      </c>
      <c r="C156" s="118">
        <v>199</v>
      </c>
      <c r="D156" s="108"/>
      <c r="E156" s="118">
        <v>348</v>
      </c>
      <c r="F156" s="108"/>
      <c r="G156" s="135">
        <v>0</v>
      </c>
      <c r="H156" s="128"/>
      <c r="I156" s="118">
        <v>0</v>
      </c>
      <c r="J156" s="108"/>
      <c r="K156" s="118">
        <v>116</v>
      </c>
      <c r="L156" s="108"/>
    </row>
    <row r="157" spans="1:12" ht="31.5" x14ac:dyDescent="0.25">
      <c r="A157" s="170" t="s">
        <v>236</v>
      </c>
      <c r="B157" s="80" t="s">
        <v>237</v>
      </c>
      <c r="C157" s="110">
        <f>C158/C159*100</f>
        <v>100</v>
      </c>
      <c r="D157" s="108">
        <f>IF(C157&gt;=65,1,0)</f>
        <v>1</v>
      </c>
      <c r="E157" s="110">
        <v>0</v>
      </c>
      <c r="F157" s="108">
        <f>IF(E157&gt;=65,1,0)</f>
        <v>0</v>
      </c>
      <c r="G157" s="134">
        <f>G158/G159*100</f>
        <v>93.023255813953483</v>
      </c>
      <c r="H157" s="128">
        <f>IF(G157&gt;=65,1,0)</f>
        <v>1</v>
      </c>
      <c r="I157" s="110">
        <f>I158/I159*100</f>
        <v>100</v>
      </c>
      <c r="J157" s="108">
        <f>IF(I157&gt;=65,1,0)</f>
        <v>1</v>
      </c>
      <c r="K157" s="110">
        <f>K158/K159*100</f>
        <v>67.241379310344826</v>
      </c>
      <c r="L157" s="108">
        <f>IF(K157&gt;=65,1,0)</f>
        <v>1</v>
      </c>
    </row>
    <row r="158" spans="1:12" ht="31.5" x14ac:dyDescent="0.25">
      <c r="A158" s="171"/>
      <c r="B158" s="80" t="s">
        <v>239</v>
      </c>
      <c r="C158" s="118">
        <v>199</v>
      </c>
      <c r="D158" s="108"/>
      <c r="E158" s="118"/>
      <c r="F158" s="108"/>
      <c r="G158" s="135">
        <v>80</v>
      </c>
      <c r="H158" s="128"/>
      <c r="I158" s="118">
        <v>51</v>
      </c>
      <c r="J158" s="108"/>
      <c r="K158" s="118">
        <v>78</v>
      </c>
      <c r="L158" s="108"/>
    </row>
    <row r="159" spans="1:12" ht="18.75" x14ac:dyDescent="0.25">
      <c r="A159" s="172"/>
      <c r="B159" s="80" t="s">
        <v>235</v>
      </c>
      <c r="C159" s="118">
        <v>199</v>
      </c>
      <c r="D159" s="108"/>
      <c r="E159" s="118">
        <v>348</v>
      </c>
      <c r="F159" s="108"/>
      <c r="G159" s="135">
        <v>86</v>
      </c>
      <c r="H159" s="128"/>
      <c r="I159" s="118">
        <v>51</v>
      </c>
      <c r="J159" s="108"/>
      <c r="K159" s="118">
        <v>116</v>
      </c>
      <c r="L159" s="108"/>
    </row>
    <row r="160" spans="1:12" ht="18.75" x14ac:dyDescent="0.25">
      <c r="A160" s="80" t="s">
        <v>240</v>
      </c>
      <c r="B160" s="80" t="s">
        <v>241</v>
      </c>
      <c r="C160" s="120" t="s">
        <v>386</v>
      </c>
      <c r="D160" s="108">
        <f t="shared" ref="D160:D161" si="49">IF(C160="Есть",1,0)</f>
        <v>0</v>
      </c>
      <c r="E160" s="120" t="s">
        <v>386</v>
      </c>
      <c r="F160" s="108">
        <f t="shared" ref="F160:F161" si="50">IF(E160="Есть",1,0)</f>
        <v>0</v>
      </c>
      <c r="G160" s="127" t="s">
        <v>386</v>
      </c>
      <c r="H160" s="128">
        <f t="shared" ref="H160:H161" si="51">IF(G160="Есть",1,0)</f>
        <v>0</v>
      </c>
      <c r="I160" s="120" t="s">
        <v>386</v>
      </c>
      <c r="J160" s="108">
        <f t="shared" ref="J160:J161" si="52">IF(I160="Есть",1,0)</f>
        <v>0</v>
      </c>
      <c r="K160" s="120" t="s">
        <v>386</v>
      </c>
      <c r="L160" s="108">
        <f t="shared" ref="L160:L161" si="53">IF(K160="Есть",1,0)</f>
        <v>0</v>
      </c>
    </row>
    <row r="161" spans="1:12" ht="63" x14ac:dyDescent="0.25">
      <c r="A161" s="80" t="s">
        <v>242</v>
      </c>
      <c r="B161" s="80" t="s">
        <v>243</v>
      </c>
      <c r="C161" s="120" t="s">
        <v>386</v>
      </c>
      <c r="D161" s="108">
        <f t="shared" si="49"/>
        <v>0</v>
      </c>
      <c r="E161" s="120" t="s">
        <v>386</v>
      </c>
      <c r="F161" s="108">
        <f t="shared" si="50"/>
        <v>0</v>
      </c>
      <c r="G161" s="127" t="s">
        <v>386</v>
      </c>
      <c r="H161" s="128">
        <f t="shared" si="51"/>
        <v>0</v>
      </c>
      <c r="I161" s="120" t="s">
        <v>386</v>
      </c>
      <c r="J161" s="108">
        <f t="shared" si="52"/>
        <v>0</v>
      </c>
      <c r="K161" s="120" t="s">
        <v>386</v>
      </c>
      <c r="L161" s="108">
        <f t="shared" si="53"/>
        <v>0</v>
      </c>
    </row>
    <row r="162" spans="1:12" ht="18.75" x14ac:dyDescent="0.25">
      <c r="A162" s="84"/>
      <c r="B162" s="40"/>
      <c r="C162" s="111"/>
      <c r="D162" s="113">
        <f>SUM(D142:D143,D148,D151,D154,D157,D160:D161)</f>
        <v>5.5</v>
      </c>
      <c r="E162" s="111"/>
      <c r="F162" s="113">
        <f>SUM(F142:F143,F148,F151,F154,F157,F160:F161)</f>
        <v>3.5</v>
      </c>
      <c r="G162" s="138"/>
      <c r="H162" s="145">
        <f>SUM(H142:H143,H148,H151,H154,H157,H160:H161)</f>
        <v>5.5</v>
      </c>
      <c r="I162" s="111"/>
      <c r="J162" s="113">
        <f>SUM(J142:J143,J148,J151,J154,J157,J160:J161)</f>
        <v>2</v>
      </c>
      <c r="K162" s="111"/>
      <c r="L162" s="113">
        <f>SUM(L142:L143,L148,L151,L154,L157,L160:L161)</f>
        <v>5.5</v>
      </c>
    </row>
    <row r="163" spans="1:12" ht="18.75" x14ac:dyDescent="0.3">
      <c r="A163" s="81"/>
      <c r="B163" s="89" t="s">
        <v>244</v>
      </c>
      <c r="C163" s="81"/>
      <c r="D163" s="124">
        <v>43.1</v>
      </c>
      <c r="E163" s="81"/>
      <c r="F163" s="124">
        <v>39.299999999999997</v>
      </c>
      <c r="G163" s="81"/>
      <c r="H163" s="124">
        <v>37.6</v>
      </c>
      <c r="I163" s="81"/>
      <c r="J163" s="124">
        <v>26.2</v>
      </c>
      <c r="K163" s="81"/>
      <c r="L163" s="124">
        <v>38.6</v>
      </c>
    </row>
  </sheetData>
  <mergeCells count="46">
    <mergeCell ref="G4:H4"/>
    <mergeCell ref="A137:B137"/>
    <mergeCell ref="A141:B141"/>
    <mergeCell ref="B42:B44"/>
    <mergeCell ref="A42:A44"/>
    <mergeCell ref="A45:A54"/>
    <mergeCell ref="B45:B54"/>
    <mergeCell ref="A55:A57"/>
    <mergeCell ref="B55:B57"/>
    <mergeCell ref="A58:A60"/>
    <mergeCell ref="A61:A63"/>
    <mergeCell ref="A7:B7"/>
    <mergeCell ref="A17:B17"/>
    <mergeCell ref="A24:B24"/>
    <mergeCell ref="A41:B41"/>
    <mergeCell ref="A76:A80"/>
    <mergeCell ref="A81:A85"/>
    <mergeCell ref="A86:A90"/>
    <mergeCell ref="A91:A95"/>
    <mergeCell ref="E4:F4"/>
    <mergeCell ref="B4:B5"/>
    <mergeCell ref="A4:A5"/>
    <mergeCell ref="C4:D4"/>
    <mergeCell ref="A65:B65"/>
    <mergeCell ref="A74:B74"/>
    <mergeCell ref="A36:A38"/>
    <mergeCell ref="A32:A34"/>
    <mergeCell ref="A25:A27"/>
    <mergeCell ref="A28:A30"/>
    <mergeCell ref="A66:A68"/>
    <mergeCell ref="I4:J4"/>
    <mergeCell ref="K4:L4"/>
    <mergeCell ref="A157:A159"/>
    <mergeCell ref="A105:A107"/>
    <mergeCell ref="A108:A110"/>
    <mergeCell ref="A111:A113"/>
    <mergeCell ref="A114:A116"/>
    <mergeCell ref="A117:A119"/>
    <mergeCell ref="A120:A123"/>
    <mergeCell ref="A126:A133"/>
    <mergeCell ref="A143:A147"/>
    <mergeCell ref="A148:A150"/>
    <mergeCell ref="A151:A153"/>
    <mergeCell ref="A154:A156"/>
    <mergeCell ref="A96:A98"/>
    <mergeCell ref="A9:A11"/>
  </mergeCells>
  <dataValidations count="6">
    <dataValidation type="list" allowBlank="1" showErrorMessage="1" sqref="C18:C21 C134:C135 I18:I21 I134:I135 K18:K21 K134:K135 G18:G21 G134:G135 E18:E21 E134:E135">
      <formula1>"Да,Нет"</formula1>
    </dataValidation>
    <dataValidation type="list" allowBlank="1" showErrorMessage="1" sqref="C22 C8 C10:C14 C31 C35 C37:C39 C67:C72 C101:C104 C121:C124 C138:C139 C142 C160:C161 I8 I10:I14 I22 I31 I35 I37:I39 I67:I72 I101:I104 I121:I124 I138:I139 I142 I160:I161 K8 K10:K14 K22 K31 K35 K37:K39 K67:K72 K101:K104 K121:K124 K138:K139 K142 K160:K161 G8 G10:G14 G22 G31 G35 G37:G39 G67:G72 G101:G104 G121:G124 G138:G139 G142 G160:G161 E8 E10:E14 E22 E31 E35 E37:E39 E67:E72 E101:E104 E121:E124 E138:E139 E142 E160:E161">
      <formula1>"Есть,Нет"</formula1>
    </dataValidation>
    <dataValidation type="list" allowBlank="1" showErrorMessage="1" sqref="C42:C57 C126:C133 I42:I57 I126:I133 K42:K57 K126:K133 G42:G57 G126:G133 E42:E57 E126:E133">
      <formula1>"Есть,Нет,Нет_детей"</formula1>
    </dataValidation>
    <dataValidation type="list" allowBlank="1" showErrorMessage="1" sqref="C75 I75 K75 G75 E75">
      <formula1>"1 смена,2смены"</formula1>
    </dataValidation>
    <dataValidation type="list" allowBlank="1" showErrorMessage="1" sqref="C98 I98 K98 G98 E98">
      <formula1>"не менее 100 Мбит/с,менее 100 Мбит/с,не менее 50 Мбит/с,менее 50 Мбит/с"</formula1>
    </dataValidation>
    <dataValidation type="list" allowBlank="1" showErrorMessage="1" sqref="C97 I97 K97 G97 E97">
      <formula1>"Город,село"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Инструкция</vt:lpstr>
      <vt:lpstr>Таблица достижений руководителя</vt:lpstr>
      <vt:lpstr>Муниципальный свод</vt:lpstr>
      <vt:lpstr>'Муниципальный свод'!_GoBack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Образование1</cp:lastModifiedBy>
  <dcterms:created xsi:type="dcterms:W3CDTF">2021-12-22T10:14:43Z</dcterms:created>
  <dcterms:modified xsi:type="dcterms:W3CDTF">2022-06-16T06:06:08Z</dcterms:modified>
</cp:coreProperties>
</file>